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30" windowWidth="19380" windowHeight="12735" activeTab="0"/>
  </bookViews>
  <sheets>
    <sheet name="Таблица №8" sheetId="1" r:id="rId1"/>
    <sheet name="Таблица №7" sheetId="2" state="hidden" r:id="rId2"/>
    <sheet name="Таблица №6" sheetId="3" state="hidden" r:id="rId3"/>
    <sheet name="Таблица №11" sheetId="4" state="hidden" r:id="rId4"/>
    <sheet name="Таблица №12" sheetId="5" state="hidden" r:id="rId5"/>
  </sheets>
  <externalReferences>
    <externalReference r:id="rId8"/>
  </externalReferences>
  <definedNames>
    <definedName name="APPT" localSheetId="3">'Таблица №11'!#REF!</definedName>
    <definedName name="APPT" localSheetId="4">'Таблица №12'!#REF!</definedName>
    <definedName name="APPT" localSheetId="1">'Таблица №7'!#REF!</definedName>
    <definedName name="APPT" localSheetId="0">'Таблица №8'!#REF!</definedName>
    <definedName name="FIO" localSheetId="3">'Таблица №11'!#REF!</definedName>
    <definedName name="FIO" localSheetId="4">'Таблица №12'!#REF!</definedName>
    <definedName name="FIO" localSheetId="1">'Таблица №7'!#REF!</definedName>
    <definedName name="FIO" localSheetId="0">'Таблица №8'!#REF!</definedName>
    <definedName name="SIGN" localSheetId="3">'Таблица №11'!#REF!</definedName>
    <definedName name="SIGN" localSheetId="4">'Таблица №12'!#REF!</definedName>
    <definedName name="SIGN" localSheetId="1">'Таблица №7'!#REF!</definedName>
    <definedName name="SIGN" localSheetId="0">'Таблица №8'!$A$22:$E$23</definedName>
    <definedName name="_xlnm.Print_Area" localSheetId="3">'Таблица №11'!$A$1:$H$73</definedName>
  </definedNames>
  <calcPr fullCalcOnLoad="1"/>
</workbook>
</file>

<file path=xl/sharedStrings.xml><?xml version="1.0" encoding="utf-8"?>
<sst xmlns="http://schemas.openxmlformats.org/spreadsheetml/2006/main" count="1729" uniqueCount="356">
  <si>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</si>
  <si>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</si>
  <si>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</si>
  <si>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</si>
  <si>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</si>
  <si>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</si>
  <si>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</si>
  <si>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</si>
  <si>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</si>
  <si>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</si>
  <si>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</si>
  <si>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</si>
  <si>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</si>
  <si>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</si>
  <si>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</si>
  <si>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</si>
  <si>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</si>
  <si>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</si>
  <si>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</si>
  <si>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</si>
  <si>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</si>
  <si>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</si>
  <si>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</si>
  <si>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</si>
  <si>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</si>
  <si>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</si>
  <si>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</si>
  <si>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</si>
  <si>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</si>
  <si>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</si>
  <si>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</si>
  <si>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</si>
  <si>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</si>
  <si>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</si>
  <si>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</si>
  <si>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</si>
  <si>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</si>
  <si>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</si>
  <si>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</si>
  <si>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</si>
  <si>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</si>
  <si>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</si>
  <si>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</si>
  <si>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</si>
  <si>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</si>
  <si>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</si>
  <si>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</si>
  <si>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</si>
  <si>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</si>
  <si>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</si>
  <si>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</si>
  <si>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</si>
  <si>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</si>
  <si>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</si>
  <si>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</si>
  <si>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</si>
  <si>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</si>
  <si>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</si>
  <si>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</si>
  <si>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</si>
  <si>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</si>
  <si>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</si>
  <si>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</si>
  <si>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</si>
  <si>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</si>
  <si>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</si>
  <si>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</si>
  <si>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</si>
  <si>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</si>
  <si>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</si>
  <si>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</si>
  <si>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</si>
  <si>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</si>
  <si>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</si>
  <si>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</si>
  <si>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</si>
  <si>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</si>
  <si>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</si>
  <si>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</si>
  <si>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</si>
  <si>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</si>
  <si>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</si>
  <si>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</si>
  <si>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</si>
  <si>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</si>
  <si>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</si>
  <si>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</si>
  <si>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</si>
  <si>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</si>
  <si>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</si>
  <si>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</si>
  <si>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</si>
  <si>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</si>
  <si>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</si>
  <si>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</si>
  <si>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</si>
  <si>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</si>
  <si>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</si>
  <si>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</si>
  <si>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</si>
  <si>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</si>
  <si>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</si>
  <si>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</si>
  <si>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</si>
  <si>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</si>
  <si>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</si>
  <si>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</si>
  <si>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</si>
  <si>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</si>
  <si>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</si>
  <si>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</si>
  <si>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</si>
  <si>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</si>
  <si>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</si>
  <si>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</si>
  <si>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</si>
  <si>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</si>
  <si>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</si>
  <si>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</si>
  <si>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</si>
  <si>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</si>
  <si>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</si>
  <si>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</si>
  <si>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</si>
  <si>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</si>
  <si>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</si>
  <si>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</si>
  <si>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</si>
  <si>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</si>
  <si>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</si>
  <si>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</si>
  <si>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</si>
  <si>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</si>
  <si>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</si>
  <si>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</si>
  <si>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</si>
  <si>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</si>
  <si>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</si>
  <si>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</si>
  <si>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</si>
  <si>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</si>
  <si>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</si>
  <si>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</si>
  <si>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</si>
  <si>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</si>
  <si>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</si>
  <si>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</si>
  <si>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</si>
  <si>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</si>
  <si>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</si>
  <si>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</si>
  <si>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</si>
  <si>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</si>
  <si>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</si>
  <si>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</si>
  <si>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</si>
  <si>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</si>
  <si>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</si>
  <si>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</si>
  <si>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</si>
  <si>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</si>
  <si>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</si>
  <si>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</si>
  <si>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</si>
  <si>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</si>
  <si>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</si>
  <si>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</si>
  <si>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</si>
  <si>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</si>
  <si>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</si>
  <si>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</si>
  <si>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</si>
  <si>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</si>
  <si>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</si>
  <si>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</si>
  <si>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</si>
  <si>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</si>
  <si>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</si>
  <si>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</si>
  <si>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</si>
  <si>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</si>
  <si>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</si>
  <si>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</si>
  <si>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</si>
  <si>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</si>
  <si>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</si>
  <si>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</si>
  <si>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</si>
  <si>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</si>
  <si>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</si>
  <si>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</si>
  <si>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</si>
  <si>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</si>
  <si>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</si>
  <si>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</si>
  <si>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</si>
  <si>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</si>
  <si>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</si>
  <si>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</si>
  <si>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</si>
  <si>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</si>
  <si>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</si>
  <si>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</si>
  <si>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</si>
  <si>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</si>
  <si>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</si>
  <si>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</si>
  <si>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</si>
  <si>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</si>
  <si>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</si>
  <si>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</si>
  <si>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</si>
  <si>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</si>
  <si>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</si>
  <si>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</si>
  <si>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</si>
  <si>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</si>
  <si>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</si>
  <si>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</si>
  <si>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</si>
  <si>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</si>
  <si>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</si>
  <si>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</si>
  <si>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</si>
  <si>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</si>
  <si>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</si>
  <si>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</si>
  <si>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</si>
  <si>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</si>
  <si>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</si>
  <si>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</si>
  <si>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</si>
  <si>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</si>
  <si>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</si>
  <si>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</si>
  <si>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</si>
  <si>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</si>
  <si>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</si>
  <si>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</si>
  <si>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</si>
  <si>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</si>
  <si>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</si>
  <si>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</si>
  <si>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</si>
  <si>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</si>
  <si>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</si>
  <si>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</si>
  <si>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</si>
  <si>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</si>
  <si>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</si>
  <si>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</si>
  <si>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</si>
  <si>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</si>
  <si>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</si>
  <si>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</si>
  <si>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</si>
  <si>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</si>
  <si>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</si>
  <si>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</si>
  <si>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</si>
  <si>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</si>
  <si>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</si>
  <si>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</si>
  <si>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</si>
  <si>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</si>
  <si>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</si>
  <si>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</si>
  <si>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</si>
  <si>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</si>
  <si>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</si>
  <si>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</si>
  <si>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</si>
  <si>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</si>
  <si>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</si>
  <si>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</si>
  <si>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</si>
  <si>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</si>
  <si>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</si>
  <si>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</si>
  <si>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</si>
  <si>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</si>
  <si>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</si>
  <si>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</si>
  <si>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</si>
  <si>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</si>
  <si>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</si>
  <si>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</si>
  <si>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</si>
  <si>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</si>
  <si>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</si>
  <si>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</si>
  <si>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</si>
  <si>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</si>
  <si>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</si>
  <si>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</si>
  <si>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</si>
  <si>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</si>
  <si>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</si>
  <si>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</si>
  <si>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</si>
  <si>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</si>
  <si>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</si>
  <si>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</si>
  <si>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</si>
  <si>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</si>
  <si>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</si>
  <si>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</si>
  <si>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</si>
  <si>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</si>
  <si>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</si>
  <si>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</si>
  <si>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</si>
  <si>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</si>
  <si>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</si>
  <si>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</si>
  <si>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</si>
  <si>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</si>
  <si>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</si>
  <si>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</si>
  <si>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</si>
  <si>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</si>
  <si>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</si>
  <si>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</si>
  <si>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</si>
  <si>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Изме нения 2023 год</t>
  </si>
  <si>
    <t>2025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</si>
  <si>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и плановый период   2024-2025 годы</t>
  </si>
  <si>
    <t>Таблица №11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</si>
  <si>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</si>
  <si>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</si>
  <si>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</si>
  <si>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Распределение бюджетных ассигнований по разделам и подразделам, целевым статьям и видам расходов районного бюджета на 2023 год и плановый период 2024-2025 годов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</si>
  <si>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</si>
  <si>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</si>
  <si>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</si>
  <si>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</si>
  <si>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</si>
  <si>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</si>
  <si>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 xml:space="preserve"> Изменения 2023 год</t>
  </si>
  <si>
    <t>Проведение 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</si>
  <si>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</si>
  <si>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</si>
  <si>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</si>
  <si>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Основное мероприятие "Проведение  кадастровых работ в отношении земельных участков"</t>
  </si>
  <si>
    <t>Таблица № 7</t>
  </si>
  <si>
    <t>Таблица №6</t>
  </si>
  <si>
    <t>Таблица №12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</si>
  <si>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</si>
  <si>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</si>
  <si>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</si>
  <si>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</si>
  <si>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</si>
  <si>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</si>
  <si>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</si>
  <si>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Таблица № 8</t>
  </si>
  <si>
    <t xml:space="preserve">           от  28.12.2022 г.  №52/304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</si>
</sst>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72" fontId="13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0" fontId="20" fillId="33" borderId="0" xfId="0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textRotation="90" wrapText="1"/>
    </xf>
    <xf numFmtId="0" fontId="13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73" fontId="11" fillId="33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9"/>
  <sheetViews>
    <sheetView showGridLines="0" tabSelected="1" zoomScale="94" zoomScaleNormal="94" zoomScalePageLayoutView="0" workbookViewId="0" topLeftCell="A1">
      <pane ySplit="9" topLeftCell="A241" activePane="bottomLeft" state="frozen"/>
      <selection pane="topLeft" activeCell="A1" sqref="A1"/>
      <selection pane="bottomLeft" activeCell="F4" sqref="F4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2" customWidth="1"/>
    <col min="5" max="5" width="3.8515625" style="25" customWidth="1"/>
    <col min="6" max="6" width="6.28125" style="8" customWidth="1"/>
    <col min="7" max="7" width="11.00390625" style="11" customWidth="1"/>
    <col min="8" max="8" width="11.8515625" style="2" customWidth="1"/>
    <col min="9" max="9" width="12.140625" style="2" customWidth="1"/>
    <col min="10" max="10" width="14.140625" style="2" customWidth="1"/>
    <col min="11" max="16384" width="9.140625" style="2" customWidth="1"/>
  </cols>
  <sheetData>
    <row r="1" spans="5:10" ht="18">
      <c r="E1" s="23"/>
      <c r="F1" s="19"/>
      <c r="G1" s="104" t="s">
        <v>354</v>
      </c>
      <c r="H1" s="104"/>
      <c r="I1" s="104"/>
      <c r="J1" s="104"/>
    </row>
    <row r="2" spans="5:10" ht="18.75">
      <c r="E2" s="23"/>
      <c r="F2" s="20"/>
      <c r="G2" s="104" t="s">
        <v>137</v>
      </c>
      <c r="H2" s="104"/>
      <c r="I2" s="104"/>
      <c r="J2" s="104"/>
    </row>
    <row r="3" spans="5:10" ht="18.75">
      <c r="E3" s="23"/>
      <c r="F3" s="20"/>
      <c r="G3" s="104" t="s">
        <v>138</v>
      </c>
      <c r="H3" s="104"/>
      <c r="I3" s="104"/>
      <c r="J3" s="104"/>
    </row>
    <row r="4" spans="5:10" ht="18.75" customHeight="1">
      <c r="E4" s="20"/>
      <c r="F4" s="20"/>
      <c r="G4" s="104" t="s">
        <v>355</v>
      </c>
      <c r="H4" s="104"/>
      <c r="I4" s="104"/>
      <c r="J4" s="104"/>
    </row>
    <row r="5" spans="1:7" ht="18.75">
      <c r="A5" s="6"/>
      <c r="B5" s="1"/>
      <c r="C5" s="1"/>
      <c r="D5" s="24"/>
      <c r="E5" s="106"/>
      <c r="F5" s="106"/>
      <c r="G5" s="52"/>
    </row>
    <row r="6" spans="1:10" ht="33.75" customHeight="1">
      <c r="A6" s="107" t="s">
        <v>326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>
      <c r="A7" s="26"/>
      <c r="B7" s="27"/>
      <c r="C7" s="27"/>
      <c r="D7" s="27"/>
      <c r="E7" s="28"/>
      <c r="F7" s="30"/>
      <c r="G7" s="29"/>
      <c r="H7" s="102"/>
      <c r="I7" s="102"/>
      <c r="J7" s="102"/>
    </row>
    <row r="8" spans="1:10" ht="12.75">
      <c r="A8" s="26"/>
      <c r="B8" s="27"/>
      <c r="C8" s="27"/>
      <c r="D8" s="27"/>
      <c r="E8" s="28"/>
      <c r="F8" s="30"/>
      <c r="G8" s="105"/>
      <c r="H8" s="105"/>
      <c r="I8" s="105"/>
      <c r="J8" s="93" t="s">
        <v>273</v>
      </c>
    </row>
    <row r="9" spans="1:10" ht="91.5" customHeight="1">
      <c r="A9" s="94" t="s">
        <v>1</v>
      </c>
      <c r="B9" s="95" t="s">
        <v>172</v>
      </c>
      <c r="C9" s="87" t="s">
        <v>173</v>
      </c>
      <c r="D9" s="96" t="s">
        <v>215</v>
      </c>
      <c r="E9" s="83" t="s">
        <v>8</v>
      </c>
      <c r="F9" s="97" t="s">
        <v>149</v>
      </c>
      <c r="G9" s="98" t="s">
        <v>338</v>
      </c>
      <c r="H9" s="98" t="s">
        <v>283</v>
      </c>
      <c r="I9" s="98" t="s">
        <v>308</v>
      </c>
      <c r="J9" s="98" t="s">
        <v>325</v>
      </c>
    </row>
    <row r="10" spans="1:10" ht="12.75" outlineLevel="1">
      <c r="A10" s="42" t="s">
        <v>26</v>
      </c>
      <c r="B10" s="60" t="s">
        <v>27</v>
      </c>
      <c r="C10" s="60"/>
      <c r="D10" s="60"/>
      <c r="E10" s="62" t="s">
        <v>0</v>
      </c>
      <c r="F10" s="61"/>
      <c r="G10" s="64">
        <f aca="true" t="shared" si="0" ref="G10:J11">SUM(G11)</f>
        <v>9.5</v>
      </c>
      <c r="H10" s="64">
        <f t="shared" si="0"/>
        <v>543</v>
      </c>
      <c r="I10" s="64">
        <f t="shared" si="0"/>
        <v>533.5</v>
      </c>
      <c r="J10" s="64">
        <f t="shared" si="0"/>
        <v>533.5</v>
      </c>
    </row>
    <row r="11" spans="1:10" ht="12.75" outlineLevel="1">
      <c r="A11" s="42" t="s">
        <v>97</v>
      </c>
      <c r="B11" s="60" t="s">
        <v>27</v>
      </c>
      <c r="C11" s="60" t="s">
        <v>41</v>
      </c>
      <c r="D11" s="60"/>
      <c r="E11" s="62"/>
      <c r="F11" s="61"/>
      <c r="G11" s="64">
        <f t="shared" si="0"/>
        <v>9.5</v>
      </c>
      <c r="H11" s="64">
        <f t="shared" si="0"/>
        <v>543</v>
      </c>
      <c r="I11" s="64">
        <f t="shared" si="0"/>
        <v>533.5</v>
      </c>
      <c r="J11" s="64">
        <f t="shared" si="0"/>
        <v>533.5</v>
      </c>
    </row>
    <row r="12" spans="1:10" ht="38.25" customHeight="1" outlineLevel="2">
      <c r="A12" s="42" t="s">
        <v>25</v>
      </c>
      <c r="B12" s="60" t="s">
        <v>27</v>
      </c>
      <c r="C12" s="60" t="s">
        <v>28</v>
      </c>
      <c r="D12" s="60"/>
      <c r="E12" s="62"/>
      <c r="F12" s="61"/>
      <c r="G12" s="64">
        <f>SUM(G13+G16)</f>
        <v>9.5</v>
      </c>
      <c r="H12" s="64">
        <f>SUM(H13+H16)</f>
        <v>543</v>
      </c>
      <c r="I12" s="64">
        <f>SUM(I13+I16)</f>
        <v>533.5</v>
      </c>
      <c r="J12" s="64">
        <f>SUM(J13+J16)</f>
        <v>533.5</v>
      </c>
    </row>
    <row r="13" spans="1:10" ht="23.25" customHeight="1" outlineLevel="2">
      <c r="A13" s="42" t="s">
        <v>100</v>
      </c>
      <c r="B13" s="60" t="s">
        <v>27</v>
      </c>
      <c r="C13" s="60" t="s">
        <v>28</v>
      </c>
      <c r="D13" s="60" t="s">
        <v>11</v>
      </c>
      <c r="E13" s="62" t="s">
        <v>9</v>
      </c>
      <c r="F13" s="61"/>
      <c r="G13" s="64">
        <f>SUM(G14:G15)</f>
        <v>9.5</v>
      </c>
      <c r="H13" s="64">
        <f>SUM(H14:H15)</f>
        <v>543</v>
      </c>
      <c r="I13" s="64">
        <f>SUM(I14:I15)</f>
        <v>533.5</v>
      </c>
      <c r="J13" s="64">
        <f>SUM(J14:J15)</f>
        <v>533.5</v>
      </c>
    </row>
    <row r="14" spans="1:10" ht="51" customHeight="1" outlineLevel="2">
      <c r="A14" s="42" t="s">
        <v>98</v>
      </c>
      <c r="B14" s="60" t="s">
        <v>27</v>
      </c>
      <c r="C14" s="60" t="s">
        <v>28</v>
      </c>
      <c r="D14" s="60" t="s">
        <v>11</v>
      </c>
      <c r="E14" s="62" t="s">
        <v>9</v>
      </c>
      <c r="F14" s="61">
        <v>100</v>
      </c>
      <c r="G14" s="64">
        <v>9.5</v>
      </c>
      <c r="H14" s="64">
        <f>472.2+9.5</f>
        <v>481.7</v>
      </c>
      <c r="I14" s="64">
        <v>472.2</v>
      </c>
      <c r="J14" s="64">
        <v>472.2</v>
      </c>
    </row>
    <row r="15" spans="1:10" s="3" customFormat="1" ht="24" outlineLevel="3">
      <c r="A15" s="42" t="s">
        <v>99</v>
      </c>
      <c r="B15" s="60" t="s">
        <v>27</v>
      </c>
      <c r="C15" s="60" t="s">
        <v>28</v>
      </c>
      <c r="D15" s="60" t="s">
        <v>11</v>
      </c>
      <c r="E15" s="62">
        <v>0</v>
      </c>
      <c r="F15" s="61">
        <v>200</v>
      </c>
      <c r="G15" s="64"/>
      <c r="H15" s="64">
        <v>61.3</v>
      </c>
      <c r="I15" s="64">
        <v>61.3</v>
      </c>
      <c r="J15" s="64">
        <v>61.3</v>
      </c>
    </row>
    <row r="16" spans="1:10" s="3" customFormat="1" ht="24" customHeight="1" hidden="1" outlineLevel="3">
      <c r="A16" s="42" t="s">
        <v>150</v>
      </c>
      <c r="B16" s="60" t="s">
        <v>27</v>
      </c>
      <c r="C16" s="60" t="s">
        <v>28</v>
      </c>
      <c r="D16" s="60" t="s">
        <v>16</v>
      </c>
      <c r="E16" s="62">
        <v>0</v>
      </c>
      <c r="F16" s="61"/>
      <c r="G16" s="58">
        <f>SUM(G17)</f>
        <v>0</v>
      </c>
      <c r="H16" s="58">
        <f>SUM(H17)</f>
        <v>0</v>
      </c>
      <c r="I16" s="58">
        <f>SUM(I17)</f>
        <v>0</v>
      </c>
      <c r="J16" s="58">
        <f>SUM(J17)</f>
        <v>0</v>
      </c>
    </row>
    <row r="17" spans="1:10" s="3" customFormat="1" ht="12.75" hidden="1" outlineLevel="3">
      <c r="A17" s="42" t="s">
        <v>139</v>
      </c>
      <c r="B17" s="60" t="s">
        <v>27</v>
      </c>
      <c r="C17" s="60" t="s">
        <v>28</v>
      </c>
      <c r="D17" s="60" t="s">
        <v>16</v>
      </c>
      <c r="E17" s="62">
        <v>0</v>
      </c>
      <c r="F17" s="61">
        <v>800</v>
      </c>
      <c r="G17" s="64">
        <f>0.05+0.05-0.1</f>
        <v>0</v>
      </c>
      <c r="H17" s="64">
        <f>0.05+0.05-0.1</f>
        <v>0</v>
      </c>
      <c r="I17" s="64">
        <f>0.05+0.05-0.1</f>
        <v>0</v>
      </c>
      <c r="J17" s="64">
        <f>0.05+0.05-0.1</f>
        <v>0</v>
      </c>
    </row>
    <row r="18" spans="1:10" s="3" customFormat="1" ht="19.5" customHeight="1" outlineLevel="3">
      <c r="A18" s="42" t="s">
        <v>277</v>
      </c>
      <c r="B18" s="60" t="s">
        <v>30</v>
      </c>
      <c r="C18" s="60"/>
      <c r="D18" s="60"/>
      <c r="E18" s="62"/>
      <c r="F18" s="61"/>
      <c r="G18" s="64">
        <f aca="true" t="shared" si="1" ref="G18:J19">SUM(G19)</f>
        <v>60.8</v>
      </c>
      <c r="H18" s="64">
        <f t="shared" si="1"/>
        <v>1713.3</v>
      </c>
      <c r="I18" s="64">
        <f t="shared" si="1"/>
        <v>1652.5</v>
      </c>
      <c r="J18" s="64">
        <f t="shared" si="1"/>
        <v>1652.5</v>
      </c>
    </row>
    <row r="19" spans="1:10" s="3" customFormat="1" ht="12.75" outlineLevel="3">
      <c r="A19" s="42" t="s">
        <v>97</v>
      </c>
      <c r="B19" s="60" t="s">
        <v>30</v>
      </c>
      <c r="C19" s="60" t="s">
        <v>41</v>
      </c>
      <c r="D19" s="73"/>
      <c r="E19" s="70"/>
      <c r="F19" s="72"/>
      <c r="G19" s="64">
        <f t="shared" si="1"/>
        <v>60.8</v>
      </c>
      <c r="H19" s="64">
        <f t="shared" si="1"/>
        <v>1713.3</v>
      </c>
      <c r="I19" s="64">
        <f t="shared" si="1"/>
        <v>1652.5</v>
      </c>
      <c r="J19" s="64">
        <f t="shared" si="1"/>
        <v>1652.5</v>
      </c>
    </row>
    <row r="20" spans="1:10" s="3" customFormat="1" ht="29.25" customHeight="1" outlineLevel="3">
      <c r="A20" s="42" t="s">
        <v>32</v>
      </c>
      <c r="B20" s="60" t="s">
        <v>30</v>
      </c>
      <c r="C20" s="60" t="s">
        <v>31</v>
      </c>
      <c r="D20" s="60"/>
      <c r="E20" s="62"/>
      <c r="F20" s="61"/>
      <c r="G20" s="64">
        <f>SUM(G21+G24)</f>
        <v>60.8</v>
      </c>
      <c r="H20" s="64">
        <f>SUM(H21+H24)</f>
        <v>1713.3</v>
      </c>
      <c r="I20" s="64">
        <f>SUM(I21+I24)</f>
        <v>1652.5</v>
      </c>
      <c r="J20" s="64">
        <f>SUM(J21+J24)</f>
        <v>1652.5</v>
      </c>
    </row>
    <row r="21" spans="1:10" s="3" customFormat="1" ht="29.25" customHeight="1" outlineLevel="3">
      <c r="A21" s="42" t="s">
        <v>100</v>
      </c>
      <c r="B21" s="60" t="s">
        <v>30</v>
      </c>
      <c r="C21" s="60" t="s">
        <v>31</v>
      </c>
      <c r="D21" s="60" t="s">
        <v>11</v>
      </c>
      <c r="E21" s="62" t="s">
        <v>9</v>
      </c>
      <c r="F21" s="61"/>
      <c r="G21" s="64">
        <f>SUM(G22:G23)</f>
        <v>60.8</v>
      </c>
      <c r="H21" s="64">
        <f>SUM(H22:H23)</f>
        <v>1708.3</v>
      </c>
      <c r="I21" s="64">
        <f>SUM(I22:I23)</f>
        <v>1647.5</v>
      </c>
      <c r="J21" s="64">
        <f>SUM(J22:J23)</f>
        <v>1647.5</v>
      </c>
    </row>
    <row r="22" spans="1:10" s="3" customFormat="1" ht="45" customHeight="1" outlineLevel="3">
      <c r="A22" s="42" t="s">
        <v>98</v>
      </c>
      <c r="B22" s="60" t="s">
        <v>30</v>
      </c>
      <c r="C22" s="60" t="s">
        <v>31</v>
      </c>
      <c r="D22" s="60" t="s">
        <v>11</v>
      </c>
      <c r="E22" s="62" t="s">
        <v>9</v>
      </c>
      <c r="F22" s="61">
        <v>100</v>
      </c>
      <c r="G22" s="64">
        <v>60.8</v>
      </c>
      <c r="H22" s="64">
        <f>1627.5+60.8</f>
        <v>1688.3</v>
      </c>
      <c r="I22" s="64">
        <v>1627.5</v>
      </c>
      <c r="J22" s="64">
        <v>1627.5</v>
      </c>
    </row>
    <row r="23" spans="1:10" s="3" customFormat="1" ht="24" outlineLevel="3">
      <c r="A23" s="42" t="s">
        <v>99</v>
      </c>
      <c r="B23" s="60" t="s">
        <v>30</v>
      </c>
      <c r="C23" s="60" t="s">
        <v>31</v>
      </c>
      <c r="D23" s="60" t="s">
        <v>11</v>
      </c>
      <c r="E23" s="62">
        <v>0</v>
      </c>
      <c r="F23" s="61">
        <v>200</v>
      </c>
      <c r="G23" s="64"/>
      <c r="H23" s="64">
        <f>24.7+24.7-29.4</f>
        <v>20</v>
      </c>
      <c r="I23" s="64">
        <f>24.7+24.7-29.4</f>
        <v>20</v>
      </c>
      <c r="J23" s="64">
        <f>24.7+24.7-29.4</f>
        <v>20</v>
      </c>
    </row>
    <row r="24" spans="1:10" s="3" customFormat="1" ht="24.75" customHeight="1" outlineLevel="3">
      <c r="A24" s="42" t="s">
        <v>150</v>
      </c>
      <c r="B24" s="60" t="s">
        <v>30</v>
      </c>
      <c r="C24" s="60" t="s">
        <v>31</v>
      </c>
      <c r="D24" s="60" t="s">
        <v>16</v>
      </c>
      <c r="E24" s="62">
        <v>0</v>
      </c>
      <c r="F24" s="61"/>
      <c r="G24" s="58">
        <f>SUM(G25)</f>
        <v>0</v>
      </c>
      <c r="H24" s="58">
        <f>SUM(H25)</f>
        <v>5</v>
      </c>
      <c r="I24" s="58">
        <f>SUM(I25)</f>
        <v>5</v>
      </c>
      <c r="J24" s="58">
        <f>SUM(J25)</f>
        <v>5</v>
      </c>
    </row>
    <row r="25" spans="1:10" s="3" customFormat="1" ht="12.75" outlineLevel="3">
      <c r="A25" s="42" t="s">
        <v>139</v>
      </c>
      <c r="B25" s="60" t="s">
        <v>30</v>
      </c>
      <c r="C25" s="60" t="s">
        <v>31</v>
      </c>
      <c r="D25" s="60" t="s">
        <v>16</v>
      </c>
      <c r="E25" s="62">
        <v>0</v>
      </c>
      <c r="F25" s="61">
        <v>800</v>
      </c>
      <c r="G25" s="64"/>
      <c r="H25" s="64">
        <v>5</v>
      </c>
      <c r="I25" s="64">
        <v>5</v>
      </c>
      <c r="J25" s="64">
        <v>5</v>
      </c>
    </row>
    <row r="26" spans="1:10" s="3" customFormat="1" ht="17.25" customHeight="1" outlineLevel="3">
      <c r="A26" s="42" t="s">
        <v>230</v>
      </c>
      <c r="B26" s="60" t="s">
        <v>39</v>
      </c>
      <c r="C26" s="60"/>
      <c r="D26" s="60"/>
      <c r="E26" s="62"/>
      <c r="F26" s="61"/>
      <c r="G26" s="64">
        <f>SUM(G27+G98+G103+G110+G134+G154+G158+G251+G280+G314+G326+G331+G335+G275)</f>
        <v>-70.30000000000018</v>
      </c>
      <c r="H26" s="64">
        <f>SUM(H27+H98+H103+H110+H134+H154+H158+H251+H280+H314+H326+H331+H335+H275)</f>
        <v>469401.04000000004</v>
      </c>
      <c r="I26" s="64">
        <f>SUM(I27+I98+I103+I110+I134+I154+I158+I251+I280+I314+I326+I331+I335+I275)</f>
        <v>364804.99999999994</v>
      </c>
      <c r="J26" s="64">
        <f>SUM(J27+J98+J103+J110+J134+J154+J158+J251+J280+J314+J326+J331+J335+J275)</f>
        <v>369692.19999999995</v>
      </c>
    </row>
    <row r="27" spans="1:10" s="3" customFormat="1" ht="12.75" outlineLevel="3">
      <c r="A27" s="42" t="s">
        <v>97</v>
      </c>
      <c r="B27" s="60" t="s">
        <v>39</v>
      </c>
      <c r="C27" s="60" t="s">
        <v>41</v>
      </c>
      <c r="D27" s="60"/>
      <c r="E27" s="62"/>
      <c r="F27" s="61"/>
      <c r="G27" s="64">
        <f>SUM(G28+G31+G55+G59+G62+G51)</f>
        <v>-334.3000000000002</v>
      </c>
      <c r="H27" s="64">
        <f>SUM(H28+H31+H55+H59+H62+H51)</f>
        <v>72475.75693999999</v>
      </c>
      <c r="I27" s="64">
        <f>SUM(I28+I31+I55+I59+I62+I51)</f>
        <v>45236.15694</v>
      </c>
      <c r="J27" s="64">
        <f>SUM(J28+J31+J55+J59+J62+J51)</f>
        <v>45943.55694</v>
      </c>
    </row>
    <row r="28" spans="1:10" s="3" customFormat="1" ht="24" outlineLevel="3">
      <c r="A28" s="42" t="s">
        <v>33</v>
      </c>
      <c r="B28" s="60" t="s">
        <v>39</v>
      </c>
      <c r="C28" s="60" t="s">
        <v>42</v>
      </c>
      <c r="D28" s="60"/>
      <c r="E28" s="62"/>
      <c r="F28" s="61"/>
      <c r="G28" s="64">
        <f>SUM(G30)</f>
        <v>43</v>
      </c>
      <c r="H28" s="64">
        <f>SUM(H30)</f>
        <v>2123</v>
      </c>
      <c r="I28" s="64">
        <f>SUM(I30)</f>
        <v>2080</v>
      </c>
      <c r="J28" s="64">
        <f>SUM(J30)</f>
        <v>2080</v>
      </c>
    </row>
    <row r="29" spans="1:10" s="3" customFormat="1" ht="27.75" customHeight="1" outlineLevel="3">
      <c r="A29" s="42" t="s">
        <v>100</v>
      </c>
      <c r="B29" s="60" t="s">
        <v>39</v>
      </c>
      <c r="C29" s="60" t="s">
        <v>42</v>
      </c>
      <c r="D29" s="60" t="s">
        <v>11</v>
      </c>
      <c r="E29" s="62" t="s">
        <v>9</v>
      </c>
      <c r="F29" s="61"/>
      <c r="G29" s="64">
        <f>SUM(G30)</f>
        <v>43</v>
      </c>
      <c r="H29" s="64">
        <f>SUM(H30)</f>
        <v>2123</v>
      </c>
      <c r="I29" s="64">
        <f>SUM(I30)</f>
        <v>2080</v>
      </c>
      <c r="J29" s="64">
        <f>SUM(J30)</f>
        <v>2080</v>
      </c>
    </row>
    <row r="30" spans="1:10" ht="48.75" customHeight="1" outlineLevel="1">
      <c r="A30" s="42" t="s">
        <v>98</v>
      </c>
      <c r="B30" s="60" t="s">
        <v>39</v>
      </c>
      <c r="C30" s="60" t="s">
        <v>42</v>
      </c>
      <c r="D30" s="60" t="s">
        <v>11</v>
      </c>
      <c r="E30" s="62">
        <v>0</v>
      </c>
      <c r="F30" s="61">
        <v>100</v>
      </c>
      <c r="G30" s="64">
        <v>43</v>
      </c>
      <c r="H30" s="64">
        <f>2080+43</f>
        <v>2123</v>
      </c>
      <c r="I30" s="64">
        <v>2080</v>
      </c>
      <c r="J30" s="64">
        <v>2080</v>
      </c>
    </row>
    <row r="31" spans="1:10" ht="36.75" customHeight="1" outlineLevel="2">
      <c r="A31" s="43" t="s">
        <v>34</v>
      </c>
      <c r="B31" s="60" t="s">
        <v>39</v>
      </c>
      <c r="C31" s="60" t="s">
        <v>40</v>
      </c>
      <c r="D31" s="60"/>
      <c r="E31" s="62"/>
      <c r="F31" s="61"/>
      <c r="G31" s="64">
        <f>SUM(G32+G49)</f>
        <v>2571.95</v>
      </c>
      <c r="H31" s="64">
        <f>SUM(H32+H49)</f>
        <v>36152.9</v>
      </c>
      <c r="I31" s="64">
        <f>SUM(I32+I49)</f>
        <v>33479.45</v>
      </c>
      <c r="J31" s="64">
        <f>SUM(J32+J49)</f>
        <v>33479.45</v>
      </c>
    </row>
    <row r="32" spans="1:10" s="3" customFormat="1" ht="27" customHeight="1" outlineLevel="3">
      <c r="A32" s="42" t="s">
        <v>100</v>
      </c>
      <c r="B32" s="60" t="s">
        <v>39</v>
      </c>
      <c r="C32" s="60" t="s">
        <v>40</v>
      </c>
      <c r="D32" s="60" t="s">
        <v>11</v>
      </c>
      <c r="E32" s="62">
        <v>0</v>
      </c>
      <c r="F32" s="61"/>
      <c r="G32" s="64">
        <f>SUM(G33+G36)</f>
        <v>2571.95</v>
      </c>
      <c r="H32" s="64">
        <f>SUM(H33+H36)</f>
        <v>36102.9</v>
      </c>
      <c r="I32" s="64">
        <f>SUM(I33+I36)</f>
        <v>33479.45</v>
      </c>
      <c r="J32" s="64">
        <f>SUM(J33+J36)</f>
        <v>33479.45</v>
      </c>
    </row>
    <row r="33" spans="1:10" ht="12.75" outlineLevel="1">
      <c r="A33" s="43" t="s">
        <v>3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64">
        <f>SUM(G34:G35)</f>
        <v>2571.95</v>
      </c>
      <c r="H33" s="64">
        <f>SUM(H34:H35)</f>
        <v>34208.8</v>
      </c>
      <c r="I33" s="64">
        <f>SUM(I34:I35)</f>
        <v>31636.85</v>
      </c>
      <c r="J33" s="64">
        <f>SUM(J34:J35)</f>
        <v>31636.85</v>
      </c>
    </row>
    <row r="34" spans="1:10" ht="49.5" customHeight="1" outlineLevel="2">
      <c r="A34" s="43" t="s">
        <v>98</v>
      </c>
      <c r="B34" s="60" t="s">
        <v>39</v>
      </c>
      <c r="C34" s="60" t="s">
        <v>40</v>
      </c>
      <c r="D34" s="60" t="s">
        <v>11</v>
      </c>
      <c r="E34" s="62">
        <v>0</v>
      </c>
      <c r="F34" s="61">
        <v>100</v>
      </c>
      <c r="G34" s="64">
        <v>2571.95</v>
      </c>
      <c r="H34" s="64">
        <f>29836.85+2571.95</f>
        <v>32408.8</v>
      </c>
      <c r="I34" s="64">
        <v>29836.85</v>
      </c>
      <c r="J34" s="64">
        <v>29836.85</v>
      </c>
    </row>
    <row r="35" spans="1:10" ht="24">
      <c r="A35" s="43" t="s">
        <v>99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200</v>
      </c>
      <c r="G35" s="64"/>
      <c r="H35" s="64">
        <v>1800</v>
      </c>
      <c r="I35" s="64">
        <v>1800</v>
      </c>
      <c r="J35" s="64">
        <v>1800</v>
      </c>
    </row>
    <row r="36" spans="1:10" ht="23.25" customHeight="1" outlineLevel="2">
      <c r="A36" s="42" t="s">
        <v>100</v>
      </c>
      <c r="B36" s="60" t="s">
        <v>39</v>
      </c>
      <c r="C36" s="60" t="s">
        <v>40</v>
      </c>
      <c r="D36" s="60" t="s">
        <v>11</v>
      </c>
      <c r="E36" s="62" t="s">
        <v>9</v>
      </c>
      <c r="F36" s="61"/>
      <c r="G36" s="103">
        <f>SUM(G37+G40+G43+G46)</f>
        <v>0</v>
      </c>
      <c r="H36" s="103">
        <f>SUM(H37+H40+H43+H46)</f>
        <v>1894.1</v>
      </c>
      <c r="I36" s="103">
        <f>SUM(I37+I40+I43+I46)</f>
        <v>1842.6</v>
      </c>
      <c r="J36" s="103">
        <f>SUM(J37+J40+J43+J46)</f>
        <v>1842.6</v>
      </c>
    </row>
    <row r="37" spans="1:10" ht="31.5" customHeight="1" outlineLevel="1">
      <c r="A37" s="42" t="s">
        <v>101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64">
        <f>SUM(G38:G39)</f>
        <v>0</v>
      </c>
      <c r="H37" s="64">
        <f>SUM(H38:H39)</f>
        <v>332.4</v>
      </c>
      <c r="I37" s="64">
        <f>SUM(I38:I39)</f>
        <v>307.7</v>
      </c>
      <c r="J37" s="64">
        <f>SUM(J38:J39)</f>
        <v>307.7</v>
      </c>
    </row>
    <row r="38" spans="1:10" ht="47.25" customHeight="1" outlineLevel="5">
      <c r="A38" s="42" t="s">
        <v>98</v>
      </c>
      <c r="B38" s="60" t="s">
        <v>39</v>
      </c>
      <c r="C38" s="60" t="s">
        <v>40</v>
      </c>
      <c r="D38" s="60" t="s">
        <v>11</v>
      </c>
      <c r="E38" s="62" t="s">
        <v>9</v>
      </c>
      <c r="F38" s="61">
        <v>100</v>
      </c>
      <c r="G38" s="103"/>
      <c r="H38" s="103">
        <v>332.4</v>
      </c>
      <c r="I38" s="103">
        <v>307.7</v>
      </c>
      <c r="J38" s="103">
        <v>307.7</v>
      </c>
    </row>
    <row r="39" spans="1:10" ht="24" hidden="1" outlineLevel="5">
      <c r="A39" s="42" t="s">
        <v>99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200</v>
      </c>
      <c r="G39" s="103">
        <v>0</v>
      </c>
      <c r="H39" s="103">
        <v>0</v>
      </c>
      <c r="I39" s="103">
        <v>0</v>
      </c>
      <c r="J39" s="103">
        <v>0</v>
      </c>
    </row>
    <row r="40" spans="1:10" ht="27" customHeight="1" outlineLevel="5">
      <c r="A40" s="42" t="s">
        <v>102</v>
      </c>
      <c r="B40" s="60" t="s">
        <v>39</v>
      </c>
      <c r="C40" s="60" t="s">
        <v>40</v>
      </c>
      <c r="D40" s="60" t="s">
        <v>11</v>
      </c>
      <c r="E40" s="62" t="s">
        <v>9</v>
      </c>
      <c r="F40" s="61"/>
      <c r="G40" s="64">
        <f>SUM(G41:G42)</f>
        <v>0</v>
      </c>
      <c r="H40" s="64">
        <f>SUM(H41:H42)</f>
        <v>746.4</v>
      </c>
      <c r="I40" s="64">
        <f>SUM(I41:I42)</f>
        <v>746.4</v>
      </c>
      <c r="J40" s="64">
        <f>SUM(J41:J42)</f>
        <v>746.4</v>
      </c>
    </row>
    <row r="41" spans="1:10" ht="47.25" customHeight="1" outlineLevel="2">
      <c r="A41" s="42" t="s">
        <v>98</v>
      </c>
      <c r="B41" s="60" t="s">
        <v>39</v>
      </c>
      <c r="C41" s="60" t="s">
        <v>40</v>
      </c>
      <c r="D41" s="60" t="s">
        <v>11</v>
      </c>
      <c r="E41" s="62" t="s">
        <v>9</v>
      </c>
      <c r="F41" s="61">
        <v>100</v>
      </c>
      <c r="G41" s="64"/>
      <c r="H41" s="64">
        <f>746.4-10</f>
        <v>736.4</v>
      </c>
      <c r="I41" s="64">
        <f>746.4-10</f>
        <v>736.4</v>
      </c>
      <c r="J41" s="64">
        <f>746.4-10</f>
        <v>736.4</v>
      </c>
    </row>
    <row r="42" spans="1:10" ht="24" outlineLevel="4">
      <c r="A42" s="42" t="s">
        <v>99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200</v>
      </c>
      <c r="G42" s="64"/>
      <c r="H42" s="64">
        <v>10</v>
      </c>
      <c r="I42" s="64">
        <v>10</v>
      </c>
      <c r="J42" s="64">
        <v>10</v>
      </c>
    </row>
    <row r="43" spans="1:10" s="13" customFormat="1" ht="33.75" customHeight="1" outlineLevel="5">
      <c r="A43" s="42" t="s">
        <v>218</v>
      </c>
      <c r="B43" s="60" t="s">
        <v>39</v>
      </c>
      <c r="C43" s="60" t="s">
        <v>40</v>
      </c>
      <c r="D43" s="60" t="s">
        <v>11</v>
      </c>
      <c r="E43" s="62" t="s">
        <v>9</v>
      </c>
      <c r="F43" s="61"/>
      <c r="G43" s="64">
        <f>SUM(G44:G45)</f>
        <v>0</v>
      </c>
      <c r="H43" s="64">
        <f>SUM(H44:H45)</f>
        <v>351.3</v>
      </c>
      <c r="I43" s="64">
        <f>SUM(I44:I45)</f>
        <v>324.5</v>
      </c>
      <c r="J43" s="64">
        <f>SUM(J44:J45)</f>
        <v>324.5</v>
      </c>
    </row>
    <row r="44" spans="1:10" ht="45" customHeight="1" outlineLevel="5">
      <c r="A44" s="42" t="s">
        <v>98</v>
      </c>
      <c r="B44" s="60" t="s">
        <v>39</v>
      </c>
      <c r="C44" s="60" t="s">
        <v>40</v>
      </c>
      <c r="D44" s="60" t="s">
        <v>11</v>
      </c>
      <c r="E44" s="62" t="s">
        <v>9</v>
      </c>
      <c r="F44" s="61">
        <v>100</v>
      </c>
      <c r="G44" s="103"/>
      <c r="H44" s="103">
        <v>351.3</v>
      </c>
      <c r="I44" s="103">
        <v>324.5</v>
      </c>
      <c r="J44" s="103">
        <v>324.5</v>
      </c>
    </row>
    <row r="45" spans="1:10" ht="24" hidden="1" outlineLevel="4">
      <c r="A45" s="42" t="s">
        <v>99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200</v>
      </c>
      <c r="G45" s="103">
        <v>0</v>
      </c>
      <c r="H45" s="103">
        <v>0</v>
      </c>
      <c r="I45" s="103">
        <v>0</v>
      </c>
      <c r="J45" s="103">
        <v>0</v>
      </c>
    </row>
    <row r="46" spans="1:10" ht="39" customHeight="1" outlineLevel="5">
      <c r="A46" s="42" t="s">
        <v>226</v>
      </c>
      <c r="B46" s="60" t="s">
        <v>39</v>
      </c>
      <c r="C46" s="60" t="s">
        <v>40</v>
      </c>
      <c r="D46" s="60" t="s">
        <v>11</v>
      </c>
      <c r="E46" s="62" t="s">
        <v>9</v>
      </c>
      <c r="F46" s="61"/>
      <c r="G46" s="64">
        <f>SUM(G47:G48)</f>
        <v>0</v>
      </c>
      <c r="H46" s="64">
        <f>SUM(H47:H48)</f>
        <v>464</v>
      </c>
      <c r="I46" s="64">
        <f>SUM(I47:I48)</f>
        <v>464</v>
      </c>
      <c r="J46" s="64">
        <f>SUM(J47:J48)</f>
        <v>464</v>
      </c>
    </row>
    <row r="47" spans="1:10" ht="48" outlineLevel="5">
      <c r="A47" s="42" t="s">
        <v>98</v>
      </c>
      <c r="B47" s="60" t="s">
        <v>39</v>
      </c>
      <c r="C47" s="60" t="s">
        <v>40</v>
      </c>
      <c r="D47" s="60" t="s">
        <v>11</v>
      </c>
      <c r="E47" s="62" t="s">
        <v>9</v>
      </c>
      <c r="F47" s="61">
        <v>100</v>
      </c>
      <c r="G47" s="64">
        <v>4.25274</v>
      </c>
      <c r="H47" s="64">
        <f>75+4.25274</f>
        <v>79.25274</v>
      </c>
      <c r="I47" s="64">
        <v>75</v>
      </c>
      <c r="J47" s="64">
        <v>75</v>
      </c>
    </row>
    <row r="48" spans="1:10" ht="24" outlineLevel="5">
      <c r="A48" s="42" t="s">
        <v>99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200</v>
      </c>
      <c r="G48" s="64">
        <v>-4.25274</v>
      </c>
      <c r="H48" s="64">
        <f>464-H47</f>
        <v>384.74726</v>
      </c>
      <c r="I48" s="64">
        <f>464-I47</f>
        <v>389</v>
      </c>
      <c r="J48" s="64">
        <f>464-J47</f>
        <v>389</v>
      </c>
    </row>
    <row r="49" spans="1:10" ht="36" outlineLevel="2">
      <c r="A49" s="42" t="s">
        <v>239</v>
      </c>
      <c r="B49" s="60" t="s">
        <v>39</v>
      </c>
      <c r="C49" s="60" t="s">
        <v>40</v>
      </c>
      <c r="D49" s="60" t="s">
        <v>2</v>
      </c>
      <c r="E49" s="62">
        <v>0</v>
      </c>
      <c r="F49" s="61"/>
      <c r="G49" s="64">
        <f>SUM(G50)</f>
        <v>0</v>
      </c>
      <c r="H49" s="64">
        <f>SUM(H50)</f>
        <v>50</v>
      </c>
      <c r="I49" s="64">
        <f>SUM(I50)</f>
        <v>0</v>
      </c>
      <c r="J49" s="64">
        <f>SUM(J50)</f>
        <v>0</v>
      </c>
    </row>
    <row r="50" spans="1:10" ht="24" outlineLevel="2">
      <c r="A50" s="42" t="s">
        <v>99</v>
      </c>
      <c r="B50" s="60" t="s">
        <v>39</v>
      </c>
      <c r="C50" s="60" t="s">
        <v>40</v>
      </c>
      <c r="D50" s="60" t="s">
        <v>2</v>
      </c>
      <c r="E50" s="62">
        <v>0</v>
      </c>
      <c r="F50" s="61">
        <v>200</v>
      </c>
      <c r="G50" s="64"/>
      <c r="H50" s="64">
        <f>50</f>
        <v>50</v>
      </c>
      <c r="I50" s="64">
        <v>0</v>
      </c>
      <c r="J50" s="64">
        <v>0</v>
      </c>
    </row>
    <row r="51" spans="1:10" ht="12.75" outlineLevel="2">
      <c r="A51" s="42" t="s">
        <v>35</v>
      </c>
      <c r="B51" s="60" t="s">
        <v>39</v>
      </c>
      <c r="C51" s="60" t="s">
        <v>43</v>
      </c>
      <c r="D51" s="60"/>
      <c r="E51" s="62"/>
      <c r="F51" s="61"/>
      <c r="G51" s="64">
        <f>SUM(G52)</f>
        <v>0</v>
      </c>
      <c r="H51" s="64">
        <f aca="true" t="shared" si="2" ref="H51:J53">SUM(H52)</f>
        <v>0</v>
      </c>
      <c r="I51" s="64">
        <f t="shared" si="2"/>
        <v>1</v>
      </c>
      <c r="J51" s="64">
        <f t="shared" si="2"/>
        <v>0.9</v>
      </c>
    </row>
    <row r="52" spans="1:10" ht="24" outlineLevel="2">
      <c r="A52" s="42" t="s">
        <v>193</v>
      </c>
      <c r="B52" s="60" t="s">
        <v>39</v>
      </c>
      <c r="C52" s="60" t="s">
        <v>43</v>
      </c>
      <c r="D52" s="60" t="s">
        <v>16</v>
      </c>
      <c r="E52" s="62">
        <v>0</v>
      </c>
      <c r="F52" s="61"/>
      <c r="G52" s="64">
        <f>SUM(G53)</f>
        <v>0</v>
      </c>
      <c r="H52" s="64">
        <f t="shared" si="2"/>
        <v>0</v>
      </c>
      <c r="I52" s="64">
        <f t="shared" si="2"/>
        <v>1</v>
      </c>
      <c r="J52" s="64">
        <f t="shared" si="2"/>
        <v>0.9</v>
      </c>
    </row>
    <row r="53" spans="1:10" ht="24" outlineLevel="2">
      <c r="A53" s="42" t="s">
        <v>150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64">
        <f>SUM(G54)</f>
        <v>0</v>
      </c>
      <c r="H53" s="64">
        <f t="shared" si="2"/>
        <v>0</v>
      </c>
      <c r="I53" s="64">
        <f t="shared" si="2"/>
        <v>1</v>
      </c>
      <c r="J53" s="64">
        <f t="shared" si="2"/>
        <v>0.9</v>
      </c>
    </row>
    <row r="54" spans="1:10" ht="19.5" customHeight="1" outlineLevel="2">
      <c r="A54" s="42" t="s">
        <v>99</v>
      </c>
      <c r="B54" s="60" t="s">
        <v>39</v>
      </c>
      <c r="C54" s="60" t="s">
        <v>43</v>
      </c>
      <c r="D54" s="60" t="s">
        <v>16</v>
      </c>
      <c r="E54" s="62">
        <v>0</v>
      </c>
      <c r="F54" s="61">
        <v>200</v>
      </c>
      <c r="G54" s="64"/>
      <c r="H54" s="64">
        <v>0</v>
      </c>
      <c r="I54" s="64">
        <v>1</v>
      </c>
      <c r="J54" s="64">
        <v>0.9</v>
      </c>
    </row>
    <row r="55" spans="1:10" ht="0.75" customHeight="1" hidden="1" outlineLevel="2" collapsed="1">
      <c r="A55" s="42" t="s">
        <v>36</v>
      </c>
      <c r="B55" s="60" t="s">
        <v>39</v>
      </c>
      <c r="C55" s="60" t="s">
        <v>44</v>
      </c>
      <c r="D55" s="60"/>
      <c r="E55" s="62"/>
      <c r="F55" s="61"/>
      <c r="G55" s="64">
        <f>SUM(G56)</f>
        <v>0</v>
      </c>
      <c r="H55" s="64">
        <f aca="true" t="shared" si="3" ref="H55:J57">SUM(H56)</f>
        <v>0</v>
      </c>
      <c r="I55" s="64">
        <f t="shared" si="3"/>
        <v>0</v>
      </c>
      <c r="J55" s="64">
        <f t="shared" si="3"/>
        <v>0</v>
      </c>
    </row>
    <row r="56" spans="1:10" ht="12.75" hidden="1" outlineLevel="5">
      <c r="A56" s="42" t="s">
        <v>37</v>
      </c>
      <c r="B56" s="60" t="s">
        <v>39</v>
      </c>
      <c r="C56" s="60" t="s">
        <v>44</v>
      </c>
      <c r="D56" s="60" t="s">
        <v>16</v>
      </c>
      <c r="E56" s="62" t="s">
        <v>9</v>
      </c>
      <c r="F56" s="61"/>
      <c r="G56" s="64">
        <f>SUM(G57)</f>
        <v>0</v>
      </c>
      <c r="H56" s="64">
        <f t="shared" si="3"/>
        <v>0</v>
      </c>
      <c r="I56" s="64">
        <f t="shared" si="3"/>
        <v>0</v>
      </c>
      <c r="J56" s="64">
        <f t="shared" si="3"/>
        <v>0</v>
      </c>
    </row>
    <row r="57" spans="1:10" ht="24" hidden="1" outlineLevel="2">
      <c r="A57" s="42" t="s">
        <v>150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64">
        <f>SUM(G58)</f>
        <v>0</v>
      </c>
      <c r="H57" s="64">
        <f t="shared" si="3"/>
        <v>0</v>
      </c>
      <c r="I57" s="64">
        <f t="shared" si="3"/>
        <v>0</v>
      </c>
      <c r="J57" s="64">
        <f t="shared" si="3"/>
        <v>0</v>
      </c>
    </row>
    <row r="58" spans="1:10" ht="24" hidden="1" outlineLevel="5">
      <c r="A58" s="42" t="s">
        <v>99</v>
      </c>
      <c r="B58" s="60" t="s">
        <v>39</v>
      </c>
      <c r="C58" s="60" t="s">
        <v>44</v>
      </c>
      <c r="D58" s="60" t="s">
        <v>16</v>
      </c>
      <c r="E58" s="62">
        <v>0</v>
      </c>
      <c r="F58" s="61">
        <v>200</v>
      </c>
      <c r="G58" s="64">
        <v>0</v>
      </c>
      <c r="H58" s="64">
        <v>0</v>
      </c>
      <c r="I58" s="64">
        <v>0</v>
      </c>
      <c r="J58" s="64">
        <v>0</v>
      </c>
    </row>
    <row r="59" spans="1:10" ht="12.75" outlineLevel="1">
      <c r="A59" s="42" t="s">
        <v>38</v>
      </c>
      <c r="B59" s="60" t="s">
        <v>39</v>
      </c>
      <c r="C59" s="60" t="s">
        <v>45</v>
      </c>
      <c r="D59" s="60"/>
      <c r="E59" s="62"/>
      <c r="F59" s="61"/>
      <c r="G59" s="64">
        <f aca="true" t="shared" si="4" ref="G59:J60">SUM(G60)</f>
        <v>0</v>
      </c>
      <c r="H59" s="64">
        <f t="shared" si="4"/>
        <v>320</v>
      </c>
      <c r="I59" s="64">
        <f t="shared" si="4"/>
        <v>320</v>
      </c>
      <c r="J59" s="64">
        <f t="shared" si="4"/>
        <v>320</v>
      </c>
    </row>
    <row r="60" spans="1:10" ht="29.25" customHeight="1" outlineLevel="2">
      <c r="A60" s="42" t="s">
        <v>150</v>
      </c>
      <c r="B60" s="60" t="s">
        <v>39</v>
      </c>
      <c r="C60" s="60" t="s">
        <v>45</v>
      </c>
      <c r="D60" s="60" t="s">
        <v>16</v>
      </c>
      <c r="E60" s="62" t="s">
        <v>9</v>
      </c>
      <c r="F60" s="61"/>
      <c r="G60" s="64">
        <f t="shared" si="4"/>
        <v>0</v>
      </c>
      <c r="H60" s="64">
        <f t="shared" si="4"/>
        <v>320</v>
      </c>
      <c r="I60" s="64">
        <f t="shared" si="4"/>
        <v>320</v>
      </c>
      <c r="J60" s="64">
        <f t="shared" si="4"/>
        <v>320</v>
      </c>
    </row>
    <row r="61" spans="1:10" ht="12.75" outlineLevel="2">
      <c r="A61" s="42" t="s">
        <v>139</v>
      </c>
      <c r="B61" s="60" t="s">
        <v>39</v>
      </c>
      <c r="C61" s="60" t="s">
        <v>45</v>
      </c>
      <c r="D61" s="60" t="s">
        <v>16</v>
      </c>
      <c r="E61" s="62" t="s">
        <v>9</v>
      </c>
      <c r="F61" s="61">
        <v>800</v>
      </c>
      <c r="G61" s="64"/>
      <c r="H61" s="64">
        <v>320</v>
      </c>
      <c r="I61" s="64">
        <v>320</v>
      </c>
      <c r="J61" s="64">
        <v>320</v>
      </c>
    </row>
    <row r="62" spans="1:10" ht="12.75" outlineLevel="2">
      <c r="A62" s="42" t="s">
        <v>46</v>
      </c>
      <c r="B62" s="60" t="s">
        <v>39</v>
      </c>
      <c r="C62" s="60" t="s">
        <v>29</v>
      </c>
      <c r="D62" s="60"/>
      <c r="E62" s="62"/>
      <c r="F62" s="61"/>
      <c r="G62" s="64">
        <f>SUM(G63+G71+G80+G83+G87+G90+G97+G78+G68+G76+G94)</f>
        <v>-2949.25</v>
      </c>
      <c r="H62" s="64">
        <f>SUM(H63+H71+H80+H83+H87+H90+H97+H78+H68+H76+H94)</f>
        <v>33879.85694</v>
      </c>
      <c r="I62" s="64">
        <f>SUM(I63+I71+I80+I83+I87+I90+I97+I78+I68+I76+I94)</f>
        <v>9355.70694</v>
      </c>
      <c r="J62" s="64">
        <f>SUM(J63+J71+J80+J83+J87+J90+J97+J78+J68+J76+J94)</f>
        <v>10063.20694</v>
      </c>
    </row>
    <row r="63" spans="1:10" ht="35.25" customHeight="1" outlineLevel="2">
      <c r="A63" s="42" t="s">
        <v>311</v>
      </c>
      <c r="B63" s="60" t="s">
        <v>39</v>
      </c>
      <c r="C63" s="60" t="s">
        <v>29</v>
      </c>
      <c r="D63" s="60" t="s">
        <v>6</v>
      </c>
      <c r="E63" s="62">
        <v>0</v>
      </c>
      <c r="F63" s="61"/>
      <c r="G63" s="64">
        <f>SUM(G66+G64)</f>
        <v>0</v>
      </c>
      <c r="H63" s="64">
        <f>SUM(H66+H64)</f>
        <v>150</v>
      </c>
      <c r="I63" s="64">
        <f>SUM(I66+I64)</f>
        <v>150</v>
      </c>
      <c r="J63" s="64">
        <f>SUM(J66+J64)</f>
        <v>0</v>
      </c>
    </row>
    <row r="64" spans="1:10" ht="24" hidden="1" outlineLevel="2">
      <c r="A64" s="42" t="s">
        <v>197</v>
      </c>
      <c r="B64" s="60" t="s">
        <v>39</v>
      </c>
      <c r="C64" s="60" t="s">
        <v>29</v>
      </c>
      <c r="D64" s="60" t="s">
        <v>6</v>
      </c>
      <c r="E64" s="62">
        <v>3</v>
      </c>
      <c r="F64" s="61"/>
      <c r="G64" s="64">
        <f>SUM(G65:G65)</f>
        <v>0</v>
      </c>
      <c r="H64" s="64">
        <f>SUM(H65:H65)</f>
        <v>0</v>
      </c>
      <c r="I64" s="64">
        <f>SUM(I65:I65)</f>
        <v>0</v>
      </c>
      <c r="J64" s="64">
        <f>SUM(J65:J65)</f>
        <v>0</v>
      </c>
    </row>
    <row r="65" spans="1:10" ht="24" hidden="1" outlineLevel="2">
      <c r="A65" s="42" t="s">
        <v>151</v>
      </c>
      <c r="B65" s="60" t="s">
        <v>39</v>
      </c>
      <c r="C65" s="60" t="s">
        <v>29</v>
      </c>
      <c r="D65" s="60" t="s">
        <v>6</v>
      </c>
      <c r="E65" s="62">
        <v>3</v>
      </c>
      <c r="F65" s="61">
        <v>600</v>
      </c>
      <c r="G65" s="64">
        <v>0</v>
      </c>
      <c r="H65" s="64">
        <v>0</v>
      </c>
      <c r="I65" s="64">
        <v>0</v>
      </c>
      <c r="J65" s="64">
        <v>0</v>
      </c>
    </row>
    <row r="66" spans="1:10" ht="24" outlineLevel="2">
      <c r="A66" s="42" t="s">
        <v>180</v>
      </c>
      <c r="B66" s="60" t="s">
        <v>39</v>
      </c>
      <c r="C66" s="60" t="s">
        <v>29</v>
      </c>
      <c r="D66" s="60" t="s">
        <v>6</v>
      </c>
      <c r="E66" s="62">
        <v>4</v>
      </c>
      <c r="F66" s="61"/>
      <c r="G66" s="64">
        <f>SUM(G67)</f>
        <v>0</v>
      </c>
      <c r="H66" s="64">
        <f>SUM(H67)</f>
        <v>150</v>
      </c>
      <c r="I66" s="64">
        <f>SUM(I67)</f>
        <v>150</v>
      </c>
      <c r="J66" s="64">
        <f>SUM(J67)</f>
        <v>0</v>
      </c>
    </row>
    <row r="67" spans="1:10" ht="24" customHeight="1" outlineLevel="2">
      <c r="A67" s="42" t="s">
        <v>151</v>
      </c>
      <c r="B67" s="60" t="s">
        <v>39</v>
      </c>
      <c r="C67" s="60" t="s">
        <v>29</v>
      </c>
      <c r="D67" s="60" t="s">
        <v>6</v>
      </c>
      <c r="E67" s="62">
        <v>4</v>
      </c>
      <c r="F67" s="61">
        <v>600</v>
      </c>
      <c r="G67" s="64"/>
      <c r="H67" s="64">
        <v>150</v>
      </c>
      <c r="I67" s="64">
        <v>150</v>
      </c>
      <c r="J67" s="64">
        <v>0</v>
      </c>
    </row>
    <row r="68" spans="1:10" ht="12.75" outlineLevel="2">
      <c r="A68" s="42" t="s">
        <v>236</v>
      </c>
      <c r="B68" s="60" t="s">
        <v>39</v>
      </c>
      <c r="C68" s="60" t="s">
        <v>29</v>
      </c>
      <c r="D68" s="60" t="s">
        <v>10</v>
      </c>
      <c r="E68" s="62">
        <v>0</v>
      </c>
      <c r="F68" s="61"/>
      <c r="G68" s="64">
        <f>SUM(G69:G70)</f>
        <v>0</v>
      </c>
      <c r="H68" s="64">
        <f>SUM(H69:H70)</f>
        <v>115.5</v>
      </c>
      <c r="I68" s="64">
        <f>SUM(I69:I70)</f>
        <v>15.5</v>
      </c>
      <c r="J68" s="64">
        <f>SUM(J69:J70)</f>
        <v>15.5</v>
      </c>
    </row>
    <row r="69" spans="1:10" ht="24" outlineLevel="2">
      <c r="A69" s="42" t="s">
        <v>99</v>
      </c>
      <c r="B69" s="60" t="s">
        <v>39</v>
      </c>
      <c r="C69" s="60" t="s">
        <v>29</v>
      </c>
      <c r="D69" s="60" t="s">
        <v>10</v>
      </c>
      <c r="E69" s="62">
        <v>0</v>
      </c>
      <c r="F69" s="61">
        <v>200</v>
      </c>
      <c r="G69" s="64"/>
      <c r="H69" s="64">
        <v>100</v>
      </c>
      <c r="I69" s="64">
        <v>0</v>
      </c>
      <c r="J69" s="64">
        <v>0</v>
      </c>
    </row>
    <row r="70" spans="1:10" ht="72" outlineLevel="2">
      <c r="A70" s="42" t="s">
        <v>342</v>
      </c>
      <c r="B70" s="60" t="s">
        <v>39</v>
      </c>
      <c r="C70" s="60" t="s">
        <v>29</v>
      </c>
      <c r="D70" s="60" t="s">
        <v>10</v>
      </c>
      <c r="E70" s="62">
        <v>0</v>
      </c>
      <c r="F70" s="61">
        <v>200</v>
      </c>
      <c r="G70" s="64"/>
      <c r="H70" s="64">
        <v>15.5</v>
      </c>
      <c r="I70" s="64">
        <v>15.5</v>
      </c>
      <c r="J70" s="64">
        <v>15.5</v>
      </c>
    </row>
    <row r="71" spans="1:10" ht="37.5" customHeight="1" outlineLevel="2">
      <c r="A71" s="42" t="s">
        <v>240</v>
      </c>
      <c r="B71" s="60" t="s">
        <v>39</v>
      </c>
      <c r="C71" s="60" t="s">
        <v>29</v>
      </c>
      <c r="D71" s="60" t="s">
        <v>146</v>
      </c>
      <c r="E71" s="62">
        <v>0</v>
      </c>
      <c r="F71" s="61"/>
      <c r="G71" s="64">
        <f>SUM(G72+G74)</f>
        <v>0</v>
      </c>
      <c r="H71" s="64">
        <f>SUM(H72+H74)</f>
        <v>20</v>
      </c>
      <c r="I71" s="64">
        <f>SUM(I72+I74)</f>
        <v>0</v>
      </c>
      <c r="J71" s="64">
        <f>SUM(J72+J74)</f>
        <v>0</v>
      </c>
    </row>
    <row r="72" spans="1:10" ht="20.25" customHeight="1" outlineLevel="2">
      <c r="A72" s="42" t="s">
        <v>249</v>
      </c>
      <c r="B72" s="60" t="s">
        <v>39</v>
      </c>
      <c r="C72" s="60" t="s">
        <v>29</v>
      </c>
      <c r="D72" s="60" t="s">
        <v>146</v>
      </c>
      <c r="E72" s="62">
        <v>1</v>
      </c>
      <c r="F72" s="61"/>
      <c r="G72" s="64">
        <f>SUM(G73)</f>
        <v>0</v>
      </c>
      <c r="H72" s="64">
        <f>SUM(H73)</f>
        <v>10</v>
      </c>
      <c r="I72" s="64">
        <f>SUM(I73)</f>
        <v>0</v>
      </c>
      <c r="J72" s="64">
        <f>SUM(J73)</f>
        <v>0</v>
      </c>
    </row>
    <row r="73" spans="1:10" ht="24" outlineLevel="2">
      <c r="A73" s="42" t="s">
        <v>99</v>
      </c>
      <c r="B73" s="60" t="s">
        <v>39</v>
      </c>
      <c r="C73" s="60" t="s">
        <v>29</v>
      </c>
      <c r="D73" s="60" t="s">
        <v>146</v>
      </c>
      <c r="E73" s="62">
        <v>1</v>
      </c>
      <c r="F73" s="61">
        <v>200</v>
      </c>
      <c r="G73" s="64"/>
      <c r="H73" s="64">
        <f>50-15-25</f>
        <v>10</v>
      </c>
      <c r="I73" s="64">
        <v>0</v>
      </c>
      <c r="J73" s="64">
        <v>0</v>
      </c>
    </row>
    <row r="74" spans="1:10" ht="24" outlineLevel="2">
      <c r="A74" s="42" t="s">
        <v>250</v>
      </c>
      <c r="B74" s="60" t="s">
        <v>39</v>
      </c>
      <c r="C74" s="60" t="s">
        <v>29</v>
      </c>
      <c r="D74" s="60" t="s">
        <v>146</v>
      </c>
      <c r="E74" s="62">
        <v>2</v>
      </c>
      <c r="F74" s="61"/>
      <c r="G74" s="64">
        <f>SUM(G75)</f>
        <v>0</v>
      </c>
      <c r="H74" s="64">
        <f>SUM(H75)</f>
        <v>10</v>
      </c>
      <c r="I74" s="64">
        <f>SUM(I75)</f>
        <v>0</v>
      </c>
      <c r="J74" s="64">
        <f>SUM(J75)</f>
        <v>0</v>
      </c>
    </row>
    <row r="75" spans="1:10" ht="23.25" customHeight="1" outlineLevel="2">
      <c r="A75" s="42" t="s">
        <v>99</v>
      </c>
      <c r="B75" s="60" t="s">
        <v>39</v>
      </c>
      <c r="C75" s="60" t="s">
        <v>29</v>
      </c>
      <c r="D75" s="60" t="s">
        <v>146</v>
      </c>
      <c r="E75" s="62">
        <v>2</v>
      </c>
      <c r="F75" s="61">
        <v>200</v>
      </c>
      <c r="G75" s="64"/>
      <c r="H75" s="64">
        <v>10</v>
      </c>
      <c r="I75" s="64">
        <v>0</v>
      </c>
      <c r="J75" s="64">
        <v>0</v>
      </c>
    </row>
    <row r="76" spans="1:10" ht="24" hidden="1" outlineLevel="2">
      <c r="A76" s="59" t="s">
        <v>214</v>
      </c>
      <c r="B76" s="60" t="s">
        <v>39</v>
      </c>
      <c r="C76" s="60" t="s">
        <v>29</v>
      </c>
      <c r="D76" s="60" t="s">
        <v>213</v>
      </c>
      <c r="E76" s="62">
        <v>0</v>
      </c>
      <c r="F76" s="61"/>
      <c r="G76" s="64">
        <f>SUM(G77)</f>
        <v>0</v>
      </c>
      <c r="H76" s="64">
        <f>SUM(H77)</f>
        <v>0</v>
      </c>
      <c r="I76" s="64">
        <f>SUM(I77)</f>
        <v>0</v>
      </c>
      <c r="J76" s="64">
        <f>SUM(J77)</f>
        <v>0</v>
      </c>
    </row>
    <row r="77" spans="1:10" ht="24" hidden="1" outlineLevel="2">
      <c r="A77" s="59" t="s">
        <v>99</v>
      </c>
      <c r="B77" s="60" t="s">
        <v>39</v>
      </c>
      <c r="C77" s="60" t="s">
        <v>29</v>
      </c>
      <c r="D77" s="60" t="s">
        <v>213</v>
      </c>
      <c r="E77" s="62">
        <v>0</v>
      </c>
      <c r="F77" s="61">
        <v>200</v>
      </c>
      <c r="G77" s="64">
        <v>0</v>
      </c>
      <c r="H77" s="64">
        <v>0</v>
      </c>
      <c r="I77" s="64">
        <v>0</v>
      </c>
      <c r="J77" s="64">
        <v>0</v>
      </c>
    </row>
    <row r="78" spans="1:10" ht="35.25" customHeight="1" outlineLevel="2">
      <c r="A78" s="42" t="s">
        <v>242</v>
      </c>
      <c r="B78" s="60" t="s">
        <v>39</v>
      </c>
      <c r="C78" s="60" t="s">
        <v>29</v>
      </c>
      <c r="D78" s="60" t="s">
        <v>178</v>
      </c>
      <c r="E78" s="62">
        <v>0</v>
      </c>
      <c r="F78" s="61"/>
      <c r="G78" s="64">
        <f>SUM(G79)</f>
        <v>0</v>
      </c>
      <c r="H78" s="64">
        <f>SUM(H79)</f>
        <v>10</v>
      </c>
      <c r="I78" s="64">
        <f>SUM(I79)</f>
        <v>0</v>
      </c>
      <c r="J78" s="64">
        <f>SUM(J79)</f>
        <v>0</v>
      </c>
    </row>
    <row r="79" spans="1:10" ht="24" outlineLevel="2">
      <c r="A79" s="42" t="s">
        <v>99</v>
      </c>
      <c r="B79" s="60" t="s">
        <v>39</v>
      </c>
      <c r="C79" s="60" t="s">
        <v>29</v>
      </c>
      <c r="D79" s="60" t="s">
        <v>178</v>
      </c>
      <c r="E79" s="62">
        <v>0</v>
      </c>
      <c r="F79" s="61">
        <v>200</v>
      </c>
      <c r="G79" s="64"/>
      <c r="H79" s="64">
        <v>10</v>
      </c>
      <c r="I79" s="64">
        <v>0</v>
      </c>
      <c r="J79" s="64">
        <v>0</v>
      </c>
    </row>
    <row r="80" spans="1:10" ht="51" customHeight="1" outlineLevel="2">
      <c r="A80" s="42" t="s">
        <v>316</v>
      </c>
      <c r="B80" s="60" t="s">
        <v>39</v>
      </c>
      <c r="C80" s="60" t="s">
        <v>29</v>
      </c>
      <c r="D80" s="60" t="s">
        <v>14</v>
      </c>
      <c r="E80" s="62">
        <v>0</v>
      </c>
      <c r="F80" s="61"/>
      <c r="G80" s="64">
        <f>SUM(G81:G82)</f>
        <v>-1500</v>
      </c>
      <c r="H80" s="64">
        <f>SUM(H81:H82)</f>
        <v>30520</v>
      </c>
      <c r="I80" s="64">
        <f>SUM(I81:I82)</f>
        <v>3350</v>
      </c>
      <c r="J80" s="64">
        <f>SUM(J81:J82)</f>
        <v>1120</v>
      </c>
    </row>
    <row r="81" spans="1:10" ht="23.25" customHeight="1" outlineLevel="2">
      <c r="A81" s="42" t="s">
        <v>151</v>
      </c>
      <c r="B81" s="60" t="s">
        <v>39</v>
      </c>
      <c r="C81" s="60" t="s">
        <v>29</v>
      </c>
      <c r="D81" s="60" t="s">
        <v>14</v>
      </c>
      <c r="E81" s="62">
        <v>0</v>
      </c>
      <c r="F81" s="61">
        <v>600</v>
      </c>
      <c r="G81" s="64">
        <f>-1000-500</f>
        <v>-1500</v>
      </c>
      <c r="H81" s="64">
        <f>20200+10629.8+170.2-1000-500</f>
        <v>29500</v>
      </c>
      <c r="I81" s="64">
        <f>9400-7170+100</f>
        <v>2330</v>
      </c>
      <c r="J81" s="64">
        <f>6400-6670+370</f>
        <v>100</v>
      </c>
    </row>
    <row r="82" spans="1:10" ht="35.25" customHeight="1" outlineLevel="2">
      <c r="A82" s="42" t="s">
        <v>278</v>
      </c>
      <c r="B82" s="60" t="s">
        <v>39</v>
      </c>
      <c r="C82" s="60" t="s">
        <v>29</v>
      </c>
      <c r="D82" s="60" t="s">
        <v>14</v>
      </c>
      <c r="E82" s="62">
        <v>0</v>
      </c>
      <c r="F82" s="61">
        <v>600</v>
      </c>
      <c r="G82" s="64"/>
      <c r="H82" s="64">
        <v>1020</v>
      </c>
      <c r="I82" s="64">
        <v>1020</v>
      </c>
      <c r="J82" s="64">
        <v>1020</v>
      </c>
    </row>
    <row r="83" spans="1:10" ht="12.75" outlineLevel="2">
      <c r="A83" s="42" t="s">
        <v>225</v>
      </c>
      <c r="B83" s="60" t="s">
        <v>39</v>
      </c>
      <c r="C83" s="60" t="s">
        <v>29</v>
      </c>
      <c r="D83" s="60"/>
      <c r="E83" s="62"/>
      <c r="F83" s="61"/>
      <c r="G83" s="64">
        <f>SUM(G84)</f>
        <v>0</v>
      </c>
      <c r="H83" s="64">
        <f>SUM(H84)</f>
        <v>1178.4</v>
      </c>
      <c r="I83" s="64">
        <f>SUM(I84)</f>
        <v>1221.8</v>
      </c>
      <c r="J83" s="64">
        <f>SUM(J84)</f>
        <v>1252.8</v>
      </c>
    </row>
    <row r="84" spans="1:10" ht="26.25" customHeight="1" outlineLevel="2">
      <c r="A84" s="42" t="s">
        <v>100</v>
      </c>
      <c r="B84" s="60" t="s">
        <v>39</v>
      </c>
      <c r="C84" s="60" t="s">
        <v>29</v>
      </c>
      <c r="D84" s="60" t="s">
        <v>11</v>
      </c>
      <c r="E84" s="62">
        <v>0</v>
      </c>
      <c r="F84" s="61"/>
      <c r="G84" s="64">
        <f>SUM(G85:G86)</f>
        <v>0</v>
      </c>
      <c r="H84" s="64">
        <f>SUM(H85:H86)</f>
        <v>1178.4</v>
      </c>
      <c r="I84" s="64">
        <f>SUM(I85:I86)</f>
        <v>1221.8</v>
      </c>
      <c r="J84" s="64">
        <f>SUM(J85:J86)</f>
        <v>1252.8</v>
      </c>
    </row>
    <row r="85" spans="1:10" ht="50.25" customHeight="1" outlineLevel="2">
      <c r="A85" s="42" t="s">
        <v>98</v>
      </c>
      <c r="B85" s="60" t="s">
        <v>39</v>
      </c>
      <c r="C85" s="60" t="s">
        <v>29</v>
      </c>
      <c r="D85" s="60" t="s">
        <v>11</v>
      </c>
      <c r="E85" s="62" t="s">
        <v>9</v>
      </c>
      <c r="F85" s="61">
        <v>100</v>
      </c>
      <c r="G85" s="64"/>
      <c r="H85" s="64">
        <v>1058.6</v>
      </c>
      <c r="I85" s="64">
        <v>1058.6</v>
      </c>
      <c r="J85" s="64">
        <v>1058.6</v>
      </c>
    </row>
    <row r="86" spans="1:10" ht="24" outlineLevel="2">
      <c r="A86" s="42" t="s">
        <v>99</v>
      </c>
      <c r="B86" s="60" t="s">
        <v>39</v>
      </c>
      <c r="C86" s="60" t="s">
        <v>29</v>
      </c>
      <c r="D86" s="60" t="s">
        <v>11</v>
      </c>
      <c r="E86" s="62" t="s">
        <v>9</v>
      </c>
      <c r="F86" s="61">
        <v>200</v>
      </c>
      <c r="G86" s="64"/>
      <c r="H86" s="64">
        <f>1178.4-H85</f>
        <v>119.80000000000018</v>
      </c>
      <c r="I86" s="64">
        <f>1221.8-I85</f>
        <v>163.20000000000005</v>
      </c>
      <c r="J86" s="64">
        <f>1252.8-J85</f>
        <v>194.20000000000005</v>
      </c>
    </row>
    <row r="87" spans="1:10" ht="27.75" customHeight="1" outlineLevel="2">
      <c r="A87" s="42" t="s">
        <v>220</v>
      </c>
      <c r="B87" s="60" t="s">
        <v>39</v>
      </c>
      <c r="C87" s="60" t="s">
        <v>29</v>
      </c>
      <c r="D87" s="60" t="s">
        <v>16</v>
      </c>
      <c r="E87" s="62">
        <v>0</v>
      </c>
      <c r="F87" s="61"/>
      <c r="G87" s="64">
        <f aca="true" t="shared" si="5" ref="G87:J88">SUM(G88)</f>
        <v>0</v>
      </c>
      <c r="H87" s="64">
        <f t="shared" si="5"/>
        <v>100</v>
      </c>
      <c r="I87" s="64">
        <f t="shared" si="5"/>
        <v>100</v>
      </c>
      <c r="J87" s="64">
        <f t="shared" si="5"/>
        <v>100</v>
      </c>
    </row>
    <row r="88" spans="1:10" ht="25.5" customHeight="1" outlineLevel="2">
      <c r="A88" s="42" t="s">
        <v>150</v>
      </c>
      <c r="B88" s="60" t="s">
        <v>39</v>
      </c>
      <c r="C88" s="60" t="s">
        <v>29</v>
      </c>
      <c r="D88" s="60" t="s">
        <v>16</v>
      </c>
      <c r="E88" s="62" t="s">
        <v>9</v>
      </c>
      <c r="F88" s="61"/>
      <c r="G88" s="64">
        <f t="shared" si="5"/>
        <v>0</v>
      </c>
      <c r="H88" s="64">
        <f t="shared" si="5"/>
        <v>100</v>
      </c>
      <c r="I88" s="64">
        <f t="shared" si="5"/>
        <v>100</v>
      </c>
      <c r="J88" s="64">
        <f t="shared" si="5"/>
        <v>100</v>
      </c>
    </row>
    <row r="89" spans="1:10" ht="24" outlineLevel="5">
      <c r="A89" s="42" t="s">
        <v>99</v>
      </c>
      <c r="B89" s="60" t="s">
        <v>39</v>
      </c>
      <c r="C89" s="60" t="s">
        <v>29</v>
      </c>
      <c r="D89" s="60" t="s">
        <v>16</v>
      </c>
      <c r="E89" s="62" t="s">
        <v>9</v>
      </c>
      <c r="F89" s="61">
        <v>200</v>
      </c>
      <c r="G89" s="64"/>
      <c r="H89" s="64">
        <v>100</v>
      </c>
      <c r="I89" s="64">
        <v>100</v>
      </c>
      <c r="J89" s="64">
        <v>100</v>
      </c>
    </row>
    <row r="90" spans="1:10" ht="24" outlineLevel="5">
      <c r="A90" s="42" t="s">
        <v>219</v>
      </c>
      <c r="B90" s="60" t="s">
        <v>39</v>
      </c>
      <c r="C90" s="60" t="s">
        <v>29</v>
      </c>
      <c r="D90" s="60" t="s">
        <v>16</v>
      </c>
      <c r="E90" s="62">
        <v>0</v>
      </c>
      <c r="F90" s="61"/>
      <c r="G90" s="64">
        <f>SUM(G91)</f>
        <v>-1449.25</v>
      </c>
      <c r="H90" s="64">
        <f>SUM(H91)</f>
        <v>1785.95694</v>
      </c>
      <c r="I90" s="64">
        <f>SUM(I91)</f>
        <v>1277.1069400000001</v>
      </c>
      <c r="J90" s="64">
        <f>SUM(J91)</f>
        <v>1026.70694</v>
      </c>
    </row>
    <row r="91" spans="1:10" ht="24.75" customHeight="1" outlineLevel="5">
      <c r="A91" s="42" t="s">
        <v>150</v>
      </c>
      <c r="B91" s="60" t="s">
        <v>39</v>
      </c>
      <c r="C91" s="60" t="s">
        <v>29</v>
      </c>
      <c r="D91" s="60" t="s">
        <v>16</v>
      </c>
      <c r="E91" s="62" t="s">
        <v>9</v>
      </c>
      <c r="F91" s="61"/>
      <c r="G91" s="64">
        <f>SUM(G92:G93)</f>
        <v>-1449.25</v>
      </c>
      <c r="H91" s="64">
        <f>SUM(H92:H93)</f>
        <v>1785.95694</v>
      </c>
      <c r="I91" s="64">
        <f>SUM(I92:I93)</f>
        <v>1277.1069400000001</v>
      </c>
      <c r="J91" s="64">
        <f>SUM(J92:J93)</f>
        <v>1026.70694</v>
      </c>
    </row>
    <row r="92" spans="1:10" ht="24" outlineLevel="5">
      <c r="A92" s="42" t="s">
        <v>99</v>
      </c>
      <c r="B92" s="60" t="s">
        <v>39</v>
      </c>
      <c r="C92" s="60" t="s">
        <v>29</v>
      </c>
      <c r="D92" s="60" t="s">
        <v>16</v>
      </c>
      <c r="E92" s="62">
        <v>0</v>
      </c>
      <c r="F92" s="61">
        <v>200</v>
      </c>
      <c r="G92" s="64">
        <f>-1685.25</f>
        <v>-1685.25</v>
      </c>
      <c r="H92" s="64">
        <f>305.40694-70.2+2000-1685.25</f>
        <v>549.95694</v>
      </c>
      <c r="I92" s="64">
        <v>277.10694</v>
      </c>
      <c r="J92" s="64">
        <f>396.70694-370</f>
        <v>26.706939999999975</v>
      </c>
    </row>
    <row r="93" spans="1:10" ht="12.75" outlineLevel="5">
      <c r="A93" s="42" t="s">
        <v>139</v>
      </c>
      <c r="B93" s="60" t="s">
        <v>39</v>
      </c>
      <c r="C93" s="60" t="s">
        <v>29</v>
      </c>
      <c r="D93" s="60" t="s">
        <v>16</v>
      </c>
      <c r="E93" s="62">
        <v>0</v>
      </c>
      <c r="F93" s="61">
        <v>800</v>
      </c>
      <c r="G93" s="64">
        <f>200+36</f>
        <v>236</v>
      </c>
      <c r="H93" s="64">
        <f>1000+200+36</f>
        <v>1236</v>
      </c>
      <c r="I93" s="64">
        <v>1000</v>
      </c>
      <c r="J93" s="64">
        <v>1000</v>
      </c>
    </row>
    <row r="94" spans="1:10" ht="24" hidden="1" outlineLevel="5">
      <c r="A94" s="42" t="s">
        <v>304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64">
        <f aca="true" t="shared" si="6" ref="G94:J95">SUM(G95)</f>
        <v>0</v>
      </c>
      <c r="H94" s="64">
        <f t="shared" si="6"/>
        <v>0</v>
      </c>
      <c r="I94" s="64">
        <f t="shared" si="6"/>
        <v>0</v>
      </c>
      <c r="J94" s="64">
        <f t="shared" si="6"/>
        <v>0</v>
      </c>
    </row>
    <row r="95" spans="1:10" ht="24" hidden="1" outlineLevel="5">
      <c r="A95" s="42" t="s">
        <v>150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64">
        <f t="shared" si="6"/>
        <v>0</v>
      </c>
      <c r="H95" s="64">
        <f t="shared" si="6"/>
        <v>0</v>
      </c>
      <c r="I95" s="64">
        <f t="shared" si="6"/>
        <v>0</v>
      </c>
      <c r="J95" s="64">
        <f t="shared" si="6"/>
        <v>0</v>
      </c>
    </row>
    <row r="96" spans="1:10" ht="24" hidden="1" outlineLevel="5">
      <c r="A96" s="42" t="s">
        <v>99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64">
        <v>0</v>
      </c>
      <c r="H96" s="64">
        <v>0</v>
      </c>
      <c r="I96" s="64">
        <v>0</v>
      </c>
      <c r="J96" s="64">
        <v>0</v>
      </c>
    </row>
    <row r="97" spans="1:10" ht="12.75" outlineLevel="5">
      <c r="A97" s="42" t="s">
        <v>47</v>
      </c>
      <c r="B97" s="60" t="s">
        <v>39</v>
      </c>
      <c r="C97" s="60" t="s">
        <v>29</v>
      </c>
      <c r="D97" s="60" t="s">
        <v>16</v>
      </c>
      <c r="E97" s="62">
        <v>0</v>
      </c>
      <c r="F97" s="61"/>
      <c r="G97" s="64">
        <v>0</v>
      </c>
      <c r="H97" s="64">
        <v>0</v>
      </c>
      <c r="I97" s="64">
        <v>3241.3</v>
      </c>
      <c r="J97" s="64">
        <v>6548.2</v>
      </c>
    </row>
    <row r="98" spans="1:10" ht="12.75" outlineLevel="1">
      <c r="A98" s="42" t="s">
        <v>48</v>
      </c>
      <c r="B98" s="60" t="s">
        <v>39</v>
      </c>
      <c r="C98" s="60" t="s">
        <v>110</v>
      </c>
      <c r="D98" s="60"/>
      <c r="E98" s="62"/>
      <c r="F98" s="61"/>
      <c r="G98" s="64">
        <f aca="true" t="shared" si="7" ref="G98:J101">SUM(G99)</f>
        <v>0</v>
      </c>
      <c r="H98" s="64">
        <f t="shared" si="7"/>
        <v>20</v>
      </c>
      <c r="I98" s="64">
        <f t="shared" si="7"/>
        <v>20</v>
      </c>
      <c r="J98" s="64">
        <f t="shared" si="7"/>
        <v>20</v>
      </c>
    </row>
    <row r="99" spans="1:10" ht="12.75" outlineLevel="2">
      <c r="A99" s="42" t="s">
        <v>49</v>
      </c>
      <c r="B99" s="60" t="s">
        <v>39</v>
      </c>
      <c r="C99" s="60" t="s">
        <v>50</v>
      </c>
      <c r="D99" s="60"/>
      <c r="E99" s="62"/>
      <c r="F99" s="61"/>
      <c r="G99" s="64">
        <f t="shared" si="7"/>
        <v>0</v>
      </c>
      <c r="H99" s="64">
        <f t="shared" si="7"/>
        <v>20</v>
      </c>
      <c r="I99" s="64">
        <f t="shared" si="7"/>
        <v>20</v>
      </c>
      <c r="J99" s="64">
        <f t="shared" si="7"/>
        <v>20</v>
      </c>
    </row>
    <row r="100" spans="1:10" ht="12.75" outlineLevel="5">
      <c r="A100" s="42" t="s">
        <v>17</v>
      </c>
      <c r="B100" s="60" t="s">
        <v>39</v>
      </c>
      <c r="C100" s="60" t="s">
        <v>50</v>
      </c>
      <c r="D100" s="60"/>
      <c r="E100" s="62"/>
      <c r="F100" s="61"/>
      <c r="G100" s="64">
        <f t="shared" si="7"/>
        <v>0</v>
      </c>
      <c r="H100" s="64">
        <f t="shared" si="7"/>
        <v>20</v>
      </c>
      <c r="I100" s="64">
        <f t="shared" si="7"/>
        <v>20</v>
      </c>
      <c r="J100" s="64">
        <f t="shared" si="7"/>
        <v>20</v>
      </c>
    </row>
    <row r="101" spans="1:10" ht="27" customHeight="1" outlineLevel="5">
      <c r="A101" s="42" t="s">
        <v>150</v>
      </c>
      <c r="B101" s="60" t="s">
        <v>39</v>
      </c>
      <c r="C101" s="60" t="s">
        <v>50</v>
      </c>
      <c r="D101" s="60" t="s">
        <v>16</v>
      </c>
      <c r="E101" s="62">
        <v>0</v>
      </c>
      <c r="F101" s="61"/>
      <c r="G101" s="64">
        <f t="shared" si="7"/>
        <v>0</v>
      </c>
      <c r="H101" s="64">
        <f t="shared" si="7"/>
        <v>20</v>
      </c>
      <c r="I101" s="64">
        <f t="shared" si="7"/>
        <v>20</v>
      </c>
      <c r="J101" s="64">
        <f t="shared" si="7"/>
        <v>20</v>
      </c>
    </row>
    <row r="102" spans="1:10" ht="24" outlineLevel="5">
      <c r="A102" s="42" t="s">
        <v>99</v>
      </c>
      <c r="B102" s="60" t="s">
        <v>39</v>
      </c>
      <c r="C102" s="60" t="s">
        <v>50</v>
      </c>
      <c r="D102" s="60" t="s">
        <v>16</v>
      </c>
      <c r="E102" s="62">
        <v>0</v>
      </c>
      <c r="F102" s="61">
        <v>200</v>
      </c>
      <c r="G102" s="64"/>
      <c r="H102" s="64">
        <v>20</v>
      </c>
      <c r="I102" s="64">
        <v>20</v>
      </c>
      <c r="J102" s="64">
        <v>20</v>
      </c>
    </row>
    <row r="103" spans="1:10" ht="12.75" outlineLevel="5">
      <c r="A103" s="42" t="s">
        <v>115</v>
      </c>
      <c r="B103" s="60" t="s">
        <v>39</v>
      </c>
      <c r="C103" s="60" t="s">
        <v>111</v>
      </c>
      <c r="D103" s="60"/>
      <c r="E103" s="62"/>
      <c r="F103" s="61"/>
      <c r="G103" s="64">
        <f>SUM(G104+G107)</f>
        <v>0</v>
      </c>
      <c r="H103" s="64">
        <f>SUM(H104+H107)</f>
        <v>70</v>
      </c>
      <c r="I103" s="64">
        <f>SUM(I104+I107)</f>
        <v>70</v>
      </c>
      <c r="J103" s="64">
        <f>SUM(J104+J107)</f>
        <v>70</v>
      </c>
    </row>
    <row r="104" spans="1:10" ht="12.75" outlineLevel="5">
      <c r="A104" s="42" t="s">
        <v>289</v>
      </c>
      <c r="B104" s="60" t="s">
        <v>39</v>
      </c>
      <c r="C104" s="60" t="s">
        <v>51</v>
      </c>
      <c r="D104" s="60"/>
      <c r="E104" s="62"/>
      <c r="F104" s="61"/>
      <c r="G104" s="64">
        <f aca="true" t="shared" si="8" ref="G104:J105">SUM(G105)</f>
        <v>0</v>
      </c>
      <c r="H104" s="64">
        <f t="shared" si="8"/>
        <v>20</v>
      </c>
      <c r="I104" s="64">
        <f t="shared" si="8"/>
        <v>20</v>
      </c>
      <c r="J104" s="64">
        <f t="shared" si="8"/>
        <v>20</v>
      </c>
    </row>
    <row r="105" spans="1:10" ht="24" outlineLevel="5">
      <c r="A105" s="42" t="s">
        <v>150</v>
      </c>
      <c r="B105" s="60" t="s">
        <v>39</v>
      </c>
      <c r="C105" s="60" t="s">
        <v>51</v>
      </c>
      <c r="D105" s="60" t="s">
        <v>16</v>
      </c>
      <c r="E105" s="62">
        <v>0</v>
      </c>
      <c r="F105" s="61"/>
      <c r="G105" s="64">
        <f t="shared" si="8"/>
        <v>0</v>
      </c>
      <c r="H105" s="64">
        <f t="shared" si="8"/>
        <v>20</v>
      </c>
      <c r="I105" s="64">
        <f t="shared" si="8"/>
        <v>20</v>
      </c>
      <c r="J105" s="64">
        <f t="shared" si="8"/>
        <v>20</v>
      </c>
    </row>
    <row r="106" spans="1:10" ht="24" outlineLevel="5">
      <c r="A106" s="42" t="s">
        <v>99</v>
      </c>
      <c r="B106" s="60" t="s">
        <v>39</v>
      </c>
      <c r="C106" s="60" t="s">
        <v>51</v>
      </c>
      <c r="D106" s="60" t="s">
        <v>16</v>
      </c>
      <c r="E106" s="62">
        <v>0</v>
      </c>
      <c r="F106" s="61">
        <v>200</v>
      </c>
      <c r="G106" s="64"/>
      <c r="H106" s="64">
        <v>20</v>
      </c>
      <c r="I106" s="64">
        <v>20</v>
      </c>
      <c r="J106" s="64">
        <v>20</v>
      </c>
    </row>
    <row r="107" spans="1:10" ht="30" customHeight="1" outlineLevel="1">
      <c r="A107" s="42" t="s">
        <v>287</v>
      </c>
      <c r="B107" s="60" t="s">
        <v>39</v>
      </c>
      <c r="C107" s="60" t="s">
        <v>288</v>
      </c>
      <c r="D107" s="60"/>
      <c r="E107" s="62"/>
      <c r="F107" s="61"/>
      <c r="G107" s="64">
        <f aca="true" t="shared" si="9" ref="G107:J108">SUM(G108)</f>
        <v>0</v>
      </c>
      <c r="H107" s="64">
        <f t="shared" si="9"/>
        <v>50</v>
      </c>
      <c r="I107" s="64">
        <f t="shared" si="9"/>
        <v>50</v>
      </c>
      <c r="J107" s="64">
        <f t="shared" si="9"/>
        <v>50</v>
      </c>
    </row>
    <row r="108" spans="1:10" ht="24.75" customHeight="1" outlineLevel="2">
      <c r="A108" s="42" t="s">
        <v>150</v>
      </c>
      <c r="B108" s="60" t="s">
        <v>39</v>
      </c>
      <c r="C108" s="60" t="s">
        <v>288</v>
      </c>
      <c r="D108" s="60" t="s">
        <v>16</v>
      </c>
      <c r="E108" s="62">
        <v>0</v>
      </c>
      <c r="F108" s="61"/>
      <c r="G108" s="64">
        <f t="shared" si="9"/>
        <v>0</v>
      </c>
      <c r="H108" s="64">
        <f t="shared" si="9"/>
        <v>50</v>
      </c>
      <c r="I108" s="64">
        <f t="shared" si="9"/>
        <v>50</v>
      </c>
      <c r="J108" s="64">
        <f t="shared" si="9"/>
        <v>50</v>
      </c>
    </row>
    <row r="109" spans="1:10" ht="24" outlineLevel="3">
      <c r="A109" s="42" t="s">
        <v>99</v>
      </c>
      <c r="B109" s="60" t="s">
        <v>39</v>
      </c>
      <c r="C109" s="60" t="s">
        <v>288</v>
      </c>
      <c r="D109" s="60" t="s">
        <v>16</v>
      </c>
      <c r="E109" s="62">
        <v>0</v>
      </c>
      <c r="F109" s="61">
        <v>200</v>
      </c>
      <c r="G109" s="64"/>
      <c r="H109" s="64">
        <f>50+10-10</f>
        <v>50</v>
      </c>
      <c r="I109" s="64">
        <f>50+10-10</f>
        <v>50</v>
      </c>
      <c r="J109" s="64">
        <f>50+10-10</f>
        <v>50</v>
      </c>
    </row>
    <row r="110" spans="1:10" ht="15" customHeight="1" outlineLevel="3">
      <c r="A110" s="42" t="s">
        <v>116</v>
      </c>
      <c r="B110" s="60" t="s">
        <v>39</v>
      </c>
      <c r="C110" s="60" t="s">
        <v>59</v>
      </c>
      <c r="D110" s="60"/>
      <c r="E110" s="62"/>
      <c r="F110" s="61"/>
      <c r="G110" s="103">
        <f>SUM(G111+G115+G123)</f>
        <v>0</v>
      </c>
      <c r="H110" s="103">
        <f>SUM(H111+H115+H123)</f>
        <v>29524</v>
      </c>
      <c r="I110" s="103">
        <f>SUM(I111+I115+I123)</f>
        <v>27846.699999999997</v>
      </c>
      <c r="J110" s="103">
        <f>SUM(J111+J115+J123)</f>
        <v>20386.4</v>
      </c>
    </row>
    <row r="111" spans="1:10" ht="12.75" outlineLevel="3">
      <c r="A111" s="42" t="s">
        <v>140</v>
      </c>
      <c r="B111" s="60" t="s">
        <v>39</v>
      </c>
      <c r="C111" s="60" t="s">
        <v>141</v>
      </c>
      <c r="D111" s="60"/>
      <c r="E111" s="62"/>
      <c r="F111" s="61"/>
      <c r="G111" s="64">
        <f aca="true" t="shared" si="10" ref="G111:J113">SUM(G112)</f>
        <v>0</v>
      </c>
      <c r="H111" s="64">
        <f t="shared" si="10"/>
        <v>143.5</v>
      </c>
      <c r="I111" s="64">
        <f t="shared" si="10"/>
        <v>143.5</v>
      </c>
      <c r="J111" s="64">
        <f t="shared" si="10"/>
        <v>143.5</v>
      </c>
    </row>
    <row r="112" spans="1:10" ht="48" outlineLevel="3">
      <c r="A112" s="42" t="s">
        <v>221</v>
      </c>
      <c r="B112" s="60" t="s">
        <v>39</v>
      </c>
      <c r="C112" s="60" t="s">
        <v>141</v>
      </c>
      <c r="D112" s="60" t="s">
        <v>16</v>
      </c>
      <c r="E112" s="62">
        <v>0</v>
      </c>
      <c r="F112" s="61"/>
      <c r="G112" s="64">
        <f t="shared" si="10"/>
        <v>0</v>
      </c>
      <c r="H112" s="64">
        <f t="shared" si="10"/>
        <v>143.5</v>
      </c>
      <c r="I112" s="64">
        <f t="shared" si="10"/>
        <v>143.5</v>
      </c>
      <c r="J112" s="64">
        <f t="shared" si="10"/>
        <v>143.5</v>
      </c>
    </row>
    <row r="113" spans="1:10" ht="24" outlineLevel="3">
      <c r="A113" s="42" t="s">
        <v>150</v>
      </c>
      <c r="B113" s="60" t="s">
        <v>39</v>
      </c>
      <c r="C113" s="60" t="s">
        <v>141</v>
      </c>
      <c r="D113" s="60" t="s">
        <v>16</v>
      </c>
      <c r="E113" s="62">
        <v>0</v>
      </c>
      <c r="F113" s="61"/>
      <c r="G113" s="64">
        <f t="shared" si="10"/>
        <v>0</v>
      </c>
      <c r="H113" s="64">
        <f t="shared" si="10"/>
        <v>143.5</v>
      </c>
      <c r="I113" s="64">
        <f t="shared" si="10"/>
        <v>143.5</v>
      </c>
      <c r="J113" s="64">
        <f t="shared" si="10"/>
        <v>143.5</v>
      </c>
    </row>
    <row r="114" spans="1:10" ht="24" outlineLevel="3">
      <c r="A114" s="42" t="s">
        <v>99</v>
      </c>
      <c r="B114" s="60" t="s">
        <v>39</v>
      </c>
      <c r="C114" s="60" t="s">
        <v>141</v>
      </c>
      <c r="D114" s="60" t="s">
        <v>16</v>
      </c>
      <c r="E114" s="62">
        <v>0</v>
      </c>
      <c r="F114" s="61">
        <v>200</v>
      </c>
      <c r="G114" s="64"/>
      <c r="H114" s="64">
        <v>143.5</v>
      </c>
      <c r="I114" s="64">
        <v>143.5</v>
      </c>
      <c r="J114" s="64">
        <v>143.5</v>
      </c>
    </row>
    <row r="115" spans="1:10" ht="12.75">
      <c r="A115" s="42" t="s">
        <v>117</v>
      </c>
      <c r="B115" s="60" t="s">
        <v>39</v>
      </c>
      <c r="C115" s="60" t="s">
        <v>52</v>
      </c>
      <c r="D115" s="60"/>
      <c r="E115" s="62"/>
      <c r="F115" s="61"/>
      <c r="G115" s="103">
        <f>SUM(G116+G121)</f>
        <v>0</v>
      </c>
      <c r="H115" s="103">
        <f>SUM(H116+H121)</f>
        <v>28880.5</v>
      </c>
      <c r="I115" s="103">
        <f>SUM(I116+I121)</f>
        <v>26390.1</v>
      </c>
      <c r="J115" s="103">
        <f>SUM(J116+J121)</f>
        <v>19139</v>
      </c>
    </row>
    <row r="116" spans="1:10" ht="38.25" customHeight="1" outlineLevel="1">
      <c r="A116" s="42" t="s">
        <v>261</v>
      </c>
      <c r="B116" s="60" t="s">
        <v>39</v>
      </c>
      <c r="C116" s="60" t="s">
        <v>52</v>
      </c>
      <c r="D116" s="60" t="s">
        <v>144</v>
      </c>
      <c r="E116" s="62">
        <v>0</v>
      </c>
      <c r="F116" s="63"/>
      <c r="G116" s="64">
        <f>SUM(G117:G120)</f>
        <v>0</v>
      </c>
      <c r="H116" s="64">
        <f>SUM(H117:H120)</f>
        <v>28880.5</v>
      </c>
      <c r="I116" s="64">
        <f>SUM(I117:I120)</f>
        <v>26390.1</v>
      </c>
      <c r="J116" s="64">
        <f>SUM(J117:J120)</f>
        <v>19139</v>
      </c>
    </row>
    <row r="117" spans="1:10" ht="24" outlineLevel="2">
      <c r="A117" s="42" t="s">
        <v>99</v>
      </c>
      <c r="B117" s="60" t="s">
        <v>39</v>
      </c>
      <c r="C117" s="60" t="s">
        <v>52</v>
      </c>
      <c r="D117" s="60" t="s">
        <v>144</v>
      </c>
      <c r="E117" s="62">
        <v>0</v>
      </c>
      <c r="F117" s="63">
        <v>200</v>
      </c>
      <c r="G117" s="64"/>
      <c r="H117" s="64">
        <v>10191.5</v>
      </c>
      <c r="I117" s="64">
        <v>10701.1</v>
      </c>
      <c r="J117" s="64">
        <v>11450</v>
      </c>
    </row>
    <row r="118" spans="1:10" ht="15.75" customHeight="1" outlineLevel="2">
      <c r="A118" s="42" t="s">
        <v>292</v>
      </c>
      <c r="B118" s="60" t="s">
        <v>39</v>
      </c>
      <c r="C118" s="60" t="s">
        <v>52</v>
      </c>
      <c r="D118" s="60" t="s">
        <v>144</v>
      </c>
      <c r="E118" s="62">
        <v>0</v>
      </c>
      <c r="F118" s="63">
        <v>200</v>
      </c>
      <c r="G118" s="64"/>
      <c r="H118" s="64">
        <f>10689+8000-1800</f>
        <v>16889</v>
      </c>
      <c r="I118" s="64">
        <f>7689+8000-1800</f>
        <v>13889</v>
      </c>
      <c r="J118" s="64">
        <f>7689-1800</f>
        <v>5889</v>
      </c>
    </row>
    <row r="119" spans="1:10" ht="26.25" customHeight="1" hidden="1" outlineLevel="2">
      <c r="A119" s="42" t="s">
        <v>293</v>
      </c>
      <c r="B119" s="60" t="s">
        <v>39</v>
      </c>
      <c r="C119" s="60" t="s">
        <v>52</v>
      </c>
      <c r="D119" s="60" t="s">
        <v>144</v>
      </c>
      <c r="E119" s="62">
        <v>0</v>
      </c>
      <c r="F119" s="63">
        <v>200</v>
      </c>
      <c r="G119" s="64"/>
      <c r="H119" s="64">
        <v>0</v>
      </c>
      <c r="I119" s="64">
        <v>0</v>
      </c>
      <c r="J119" s="64">
        <v>0</v>
      </c>
    </row>
    <row r="120" spans="1:10" ht="29.25" customHeight="1" outlineLevel="2" collapsed="1">
      <c r="A120" s="42" t="s">
        <v>257</v>
      </c>
      <c r="B120" s="60" t="s">
        <v>39</v>
      </c>
      <c r="C120" s="60" t="s">
        <v>52</v>
      </c>
      <c r="D120" s="60" t="s">
        <v>144</v>
      </c>
      <c r="E120" s="62">
        <v>0</v>
      </c>
      <c r="F120" s="63">
        <v>500</v>
      </c>
      <c r="G120" s="64"/>
      <c r="H120" s="64">
        <v>1800</v>
      </c>
      <c r="I120" s="64">
        <v>1800</v>
      </c>
      <c r="J120" s="64">
        <v>1800</v>
      </c>
    </row>
    <row r="121" spans="1:10" ht="1.5" customHeight="1" hidden="1" outlineLevel="3">
      <c r="A121" s="42" t="s">
        <v>262</v>
      </c>
      <c r="B121" s="60" t="s">
        <v>39</v>
      </c>
      <c r="C121" s="60" t="s">
        <v>52</v>
      </c>
      <c r="D121" s="60" t="s">
        <v>12</v>
      </c>
      <c r="E121" s="62">
        <v>0</v>
      </c>
      <c r="F121" s="61"/>
      <c r="G121" s="64">
        <f>SUM(G122)</f>
        <v>0</v>
      </c>
      <c r="H121" s="64">
        <f>SUM(H122)</f>
        <v>0</v>
      </c>
      <c r="I121" s="64">
        <f>SUM(I122)</f>
        <v>0</v>
      </c>
      <c r="J121" s="64">
        <f>SUM(J122)</f>
        <v>0</v>
      </c>
    </row>
    <row r="122" spans="1:10" ht="24" hidden="1" outlineLevel="3">
      <c r="A122" s="42" t="s">
        <v>151</v>
      </c>
      <c r="B122" s="60" t="s">
        <v>39</v>
      </c>
      <c r="C122" s="60" t="s">
        <v>52</v>
      </c>
      <c r="D122" s="60" t="s">
        <v>12</v>
      </c>
      <c r="E122" s="62">
        <v>0</v>
      </c>
      <c r="F122" s="61">
        <v>600</v>
      </c>
      <c r="G122" s="64">
        <v>0</v>
      </c>
      <c r="H122" s="64">
        <v>0</v>
      </c>
      <c r="I122" s="64">
        <v>0</v>
      </c>
      <c r="J122" s="64">
        <v>0</v>
      </c>
    </row>
    <row r="123" spans="1:10" ht="12.75" outlineLevel="3">
      <c r="A123" s="42" t="s">
        <v>118</v>
      </c>
      <c r="B123" s="60" t="s">
        <v>39</v>
      </c>
      <c r="C123" s="60" t="s">
        <v>53</v>
      </c>
      <c r="D123" s="60"/>
      <c r="E123" s="62"/>
      <c r="F123" s="61"/>
      <c r="G123" s="64">
        <f>SUM(G124+G128)</f>
        <v>0</v>
      </c>
      <c r="H123" s="64">
        <f>SUM(H124+H128)</f>
        <v>500</v>
      </c>
      <c r="I123" s="64">
        <f>SUM(I124+I128)</f>
        <v>1313.1</v>
      </c>
      <c r="J123" s="64">
        <f>SUM(J124+J128)</f>
        <v>1103.9</v>
      </c>
    </row>
    <row r="124" spans="1:10" ht="34.5" customHeight="1" outlineLevel="3">
      <c r="A124" s="42" t="s">
        <v>237</v>
      </c>
      <c r="B124" s="60" t="s">
        <v>39</v>
      </c>
      <c r="C124" s="60" t="s">
        <v>53</v>
      </c>
      <c r="D124" s="60" t="s">
        <v>13</v>
      </c>
      <c r="E124" s="62">
        <v>0</v>
      </c>
      <c r="F124" s="61"/>
      <c r="G124" s="64">
        <f>SUM(G125:G127)</f>
        <v>0</v>
      </c>
      <c r="H124" s="64">
        <f>SUM(H125:H127)</f>
        <v>100</v>
      </c>
      <c r="I124" s="64">
        <f>SUM(I125:I127)</f>
        <v>0</v>
      </c>
      <c r="J124" s="64">
        <f>SUM(J125:J127)</f>
        <v>0</v>
      </c>
    </row>
    <row r="125" spans="1:10" ht="24" hidden="1" outlineLevel="3">
      <c r="A125" s="42" t="s">
        <v>99</v>
      </c>
      <c r="B125" s="60" t="s">
        <v>39</v>
      </c>
      <c r="C125" s="60" t="s">
        <v>53</v>
      </c>
      <c r="D125" s="60" t="s">
        <v>13</v>
      </c>
      <c r="E125" s="62">
        <v>0</v>
      </c>
      <c r="F125" s="61">
        <v>200</v>
      </c>
      <c r="G125" s="64">
        <v>0</v>
      </c>
      <c r="H125" s="64">
        <v>0</v>
      </c>
      <c r="I125" s="64">
        <v>0</v>
      </c>
      <c r="J125" s="64">
        <v>0</v>
      </c>
    </row>
    <row r="126" spans="1:10" ht="16.5" customHeight="1" hidden="1" outlineLevel="3">
      <c r="A126" s="42" t="s">
        <v>152</v>
      </c>
      <c r="B126" s="60" t="s">
        <v>39</v>
      </c>
      <c r="C126" s="60" t="s">
        <v>53</v>
      </c>
      <c r="D126" s="60" t="s">
        <v>13</v>
      </c>
      <c r="E126" s="62">
        <v>0</v>
      </c>
      <c r="F126" s="61">
        <v>300</v>
      </c>
      <c r="G126" s="64">
        <v>0</v>
      </c>
      <c r="H126" s="64">
        <v>0</v>
      </c>
      <c r="I126" s="64">
        <v>0</v>
      </c>
      <c r="J126" s="64">
        <v>0</v>
      </c>
    </row>
    <row r="127" spans="1:10" ht="12.75" outlineLevel="3">
      <c r="A127" s="42" t="s">
        <v>139</v>
      </c>
      <c r="B127" s="60" t="s">
        <v>39</v>
      </c>
      <c r="C127" s="60" t="s">
        <v>53</v>
      </c>
      <c r="D127" s="60" t="s">
        <v>13</v>
      </c>
      <c r="E127" s="62">
        <v>0</v>
      </c>
      <c r="F127" s="61">
        <v>800</v>
      </c>
      <c r="G127" s="64"/>
      <c r="H127" s="64">
        <v>100</v>
      </c>
      <c r="I127" s="64">
        <v>0</v>
      </c>
      <c r="J127" s="64">
        <v>0</v>
      </c>
    </row>
    <row r="128" spans="1:10" ht="27.75" customHeight="1" outlineLevel="3">
      <c r="A128" s="42" t="s">
        <v>310</v>
      </c>
      <c r="B128" s="60" t="s">
        <v>39</v>
      </c>
      <c r="C128" s="60" t="s">
        <v>53</v>
      </c>
      <c r="D128" s="60" t="s">
        <v>252</v>
      </c>
      <c r="E128" s="62">
        <v>0</v>
      </c>
      <c r="F128" s="61"/>
      <c r="G128" s="64">
        <f>SUM(G129:G131)</f>
        <v>0</v>
      </c>
      <c r="H128" s="64">
        <f>SUM(H129:H131)</f>
        <v>400</v>
      </c>
      <c r="I128" s="64">
        <f>SUM(I129:I131)</f>
        <v>1313.1</v>
      </c>
      <c r="J128" s="64">
        <f>SUM(J129:J131)</f>
        <v>1103.9</v>
      </c>
    </row>
    <row r="129" spans="1:10" ht="19.5" customHeight="1" outlineLevel="3">
      <c r="A129" s="42" t="s">
        <v>99</v>
      </c>
      <c r="B129" s="60" t="s">
        <v>39</v>
      </c>
      <c r="C129" s="60" t="s">
        <v>53</v>
      </c>
      <c r="D129" s="60" t="s">
        <v>252</v>
      </c>
      <c r="E129" s="62">
        <v>0</v>
      </c>
      <c r="F129" s="61">
        <v>200</v>
      </c>
      <c r="G129" s="64"/>
      <c r="H129" s="64">
        <v>400</v>
      </c>
      <c r="I129" s="64">
        <v>400</v>
      </c>
      <c r="J129" s="64">
        <v>0</v>
      </c>
    </row>
    <row r="130" spans="1:10" ht="12.75" hidden="1" outlineLevel="3">
      <c r="A130" s="42" t="s">
        <v>153</v>
      </c>
      <c r="B130" s="60" t="s">
        <v>39</v>
      </c>
      <c r="C130" s="60" t="s">
        <v>53</v>
      </c>
      <c r="D130" s="60" t="s">
        <v>252</v>
      </c>
      <c r="E130" s="62">
        <v>0</v>
      </c>
      <c r="F130" s="61">
        <v>500</v>
      </c>
      <c r="G130" s="64"/>
      <c r="H130" s="64">
        <v>0</v>
      </c>
      <c r="I130" s="64">
        <v>0</v>
      </c>
      <c r="J130" s="64">
        <v>0</v>
      </c>
    </row>
    <row r="131" spans="1:10" ht="18" customHeight="1" outlineLevel="1">
      <c r="A131" s="42" t="s">
        <v>339</v>
      </c>
      <c r="B131" s="60" t="s">
        <v>39</v>
      </c>
      <c r="C131" s="60" t="s">
        <v>53</v>
      </c>
      <c r="D131" s="60" t="s">
        <v>252</v>
      </c>
      <c r="E131" s="62">
        <v>0</v>
      </c>
      <c r="F131" s="61"/>
      <c r="G131" s="64">
        <f>SUM(G132:G133)</f>
        <v>0</v>
      </c>
      <c r="H131" s="64">
        <f>SUM(H132:H133)</f>
        <v>0</v>
      </c>
      <c r="I131" s="64">
        <f>SUM(I132:I133)</f>
        <v>913.1</v>
      </c>
      <c r="J131" s="64">
        <f>SUM(J132:J133)</f>
        <v>1103.9</v>
      </c>
    </row>
    <row r="132" spans="1:10" ht="36" customHeight="1" outlineLevel="1">
      <c r="A132" s="42" t="s">
        <v>340</v>
      </c>
      <c r="B132" s="60" t="s">
        <v>39</v>
      </c>
      <c r="C132" s="60" t="s">
        <v>53</v>
      </c>
      <c r="D132" s="60" t="s">
        <v>252</v>
      </c>
      <c r="E132" s="62">
        <v>0</v>
      </c>
      <c r="F132" s="61">
        <v>200</v>
      </c>
      <c r="G132" s="64"/>
      <c r="H132" s="64">
        <v>0</v>
      </c>
      <c r="I132" s="64">
        <v>913.1</v>
      </c>
      <c r="J132" s="64">
        <v>1103.9</v>
      </c>
    </row>
    <row r="133" spans="1:10" ht="29.25" customHeight="1" hidden="1" outlineLevel="1">
      <c r="A133" s="42" t="s">
        <v>335</v>
      </c>
      <c r="B133" s="60" t="s">
        <v>39</v>
      </c>
      <c r="C133" s="60" t="s">
        <v>53</v>
      </c>
      <c r="D133" s="60" t="s">
        <v>252</v>
      </c>
      <c r="E133" s="62">
        <v>0</v>
      </c>
      <c r="F133" s="61">
        <v>200</v>
      </c>
      <c r="G133" s="64"/>
      <c r="H133" s="64">
        <f>530-60-470</f>
        <v>0</v>
      </c>
      <c r="I133" s="64">
        <f>530-60-470</f>
        <v>0</v>
      </c>
      <c r="J133" s="64">
        <f>530-60-470</f>
        <v>0</v>
      </c>
    </row>
    <row r="134" spans="1:10" ht="13.5" customHeight="1" outlineLevel="1">
      <c r="A134" s="42" t="s">
        <v>55</v>
      </c>
      <c r="B134" s="60" t="s">
        <v>39</v>
      </c>
      <c r="C134" s="60" t="s">
        <v>56</v>
      </c>
      <c r="D134" s="60"/>
      <c r="E134" s="62"/>
      <c r="F134" s="61"/>
      <c r="G134" s="64">
        <f>SUM(G135+G148)</f>
        <v>-1200</v>
      </c>
      <c r="H134" s="64">
        <f>SUM(H135+H148)</f>
        <v>8631.9</v>
      </c>
      <c r="I134" s="64">
        <f>SUM(I135+I148)</f>
        <v>8196.5</v>
      </c>
      <c r="J134" s="64">
        <f>SUM(J135+J148)</f>
        <v>8196.5</v>
      </c>
    </row>
    <row r="135" spans="1:10" ht="12.75" outlineLevel="1">
      <c r="A135" s="42" t="s">
        <v>54</v>
      </c>
      <c r="B135" s="60" t="s">
        <v>39</v>
      </c>
      <c r="C135" s="60" t="s">
        <v>57</v>
      </c>
      <c r="D135" s="60"/>
      <c r="E135" s="62"/>
      <c r="F135" s="61"/>
      <c r="G135" s="64">
        <f>SUM(G136+G145+G143)</f>
        <v>-1700</v>
      </c>
      <c r="H135" s="64">
        <f>SUM(H136+H145+H143)</f>
        <v>3620.6</v>
      </c>
      <c r="I135" s="64">
        <f>SUM(I136+I145+I143)</f>
        <v>3685.2</v>
      </c>
      <c r="J135" s="64">
        <f>SUM(J136+J145+J143)</f>
        <v>3685.2</v>
      </c>
    </row>
    <row r="136" spans="1:10" ht="36" outlineLevel="1">
      <c r="A136" s="42" t="s">
        <v>311</v>
      </c>
      <c r="B136" s="60" t="s">
        <v>39</v>
      </c>
      <c r="C136" s="60" t="s">
        <v>57</v>
      </c>
      <c r="D136" s="60" t="s">
        <v>6</v>
      </c>
      <c r="E136" s="62">
        <v>0</v>
      </c>
      <c r="F136" s="61"/>
      <c r="G136" s="64">
        <f>SUM(G137+G141)</f>
        <v>-1700</v>
      </c>
      <c r="H136" s="64">
        <f>SUM(H137+H141)</f>
        <v>0</v>
      </c>
      <c r="I136" s="64">
        <f>SUM(I137+I141)</f>
        <v>0</v>
      </c>
      <c r="J136" s="64">
        <f>SUM(J137+J141)</f>
        <v>0</v>
      </c>
    </row>
    <row r="137" spans="1:10" ht="33.75" customHeight="1" outlineLevel="2" collapsed="1">
      <c r="A137" s="42" t="s">
        <v>179</v>
      </c>
      <c r="B137" s="60" t="s">
        <v>39</v>
      </c>
      <c r="C137" s="60" t="s">
        <v>57</v>
      </c>
      <c r="D137" s="60" t="s">
        <v>6</v>
      </c>
      <c r="E137" s="62">
        <v>1</v>
      </c>
      <c r="F137" s="61"/>
      <c r="G137" s="64">
        <f>SUM(G138:G140)</f>
        <v>-1700</v>
      </c>
      <c r="H137" s="64">
        <f>SUM(H138:H140)</f>
        <v>0</v>
      </c>
      <c r="I137" s="64">
        <f>SUM(I138:I140)</f>
        <v>0</v>
      </c>
      <c r="J137" s="64">
        <f>SUM(J138:J140)</f>
        <v>0</v>
      </c>
    </row>
    <row r="138" spans="1:10" ht="28.5" customHeight="1" hidden="1" outlineLevel="5">
      <c r="A138" s="42" t="s">
        <v>99</v>
      </c>
      <c r="B138" s="60" t="s">
        <v>39</v>
      </c>
      <c r="C138" s="60" t="s">
        <v>57</v>
      </c>
      <c r="D138" s="60" t="s">
        <v>6</v>
      </c>
      <c r="E138" s="62">
        <v>1</v>
      </c>
      <c r="F138" s="61">
        <v>200</v>
      </c>
      <c r="G138" s="64"/>
      <c r="H138" s="64">
        <v>0</v>
      </c>
      <c r="I138" s="64">
        <v>0</v>
      </c>
      <c r="J138" s="64">
        <v>0</v>
      </c>
    </row>
    <row r="139" spans="1:10" ht="28.5" customHeight="1" hidden="1" outlineLevel="5">
      <c r="A139" s="42" t="s">
        <v>301</v>
      </c>
      <c r="B139" s="60" t="s">
        <v>39</v>
      </c>
      <c r="C139" s="60" t="s">
        <v>57</v>
      </c>
      <c r="D139" s="60" t="s">
        <v>6</v>
      </c>
      <c r="E139" s="62">
        <v>1</v>
      </c>
      <c r="F139" s="61">
        <v>500</v>
      </c>
      <c r="G139" s="64"/>
      <c r="H139" s="64">
        <v>0</v>
      </c>
      <c r="I139" s="64">
        <v>0</v>
      </c>
      <c r="J139" s="64">
        <v>0</v>
      </c>
    </row>
    <row r="140" spans="1:10" ht="15.75" customHeight="1" outlineLevel="2">
      <c r="A140" s="42" t="s">
        <v>153</v>
      </c>
      <c r="B140" s="60" t="s">
        <v>39</v>
      </c>
      <c r="C140" s="60" t="s">
        <v>57</v>
      </c>
      <c r="D140" s="60" t="s">
        <v>6</v>
      </c>
      <c r="E140" s="62">
        <v>1</v>
      </c>
      <c r="F140" s="61">
        <v>500</v>
      </c>
      <c r="G140" s="64">
        <v>-1700</v>
      </c>
      <c r="H140" s="64">
        <f>1700-1700</f>
        <v>0</v>
      </c>
      <c r="I140" s="64">
        <v>0</v>
      </c>
      <c r="J140" s="64">
        <v>0</v>
      </c>
    </row>
    <row r="141" spans="1:10" ht="24" hidden="1" outlineLevel="2">
      <c r="A141" s="42" t="s">
        <v>197</v>
      </c>
      <c r="B141" s="60" t="s">
        <v>39</v>
      </c>
      <c r="C141" s="60" t="s">
        <v>57</v>
      </c>
      <c r="D141" s="60" t="s">
        <v>6</v>
      </c>
      <c r="E141" s="62">
        <v>3</v>
      </c>
      <c r="F141" s="61"/>
      <c r="G141" s="64">
        <f>SUM(G142)</f>
        <v>0</v>
      </c>
      <c r="H141" s="64">
        <f>SUM(H142)</f>
        <v>0</v>
      </c>
      <c r="I141" s="64">
        <f>SUM(I142)</f>
        <v>0</v>
      </c>
      <c r="J141" s="64">
        <f>SUM(J142)</f>
        <v>0</v>
      </c>
    </row>
    <row r="142" spans="1:10" ht="24" hidden="1" outlineLevel="2">
      <c r="A142" s="42" t="s">
        <v>154</v>
      </c>
      <c r="B142" s="60" t="s">
        <v>39</v>
      </c>
      <c r="C142" s="60" t="s">
        <v>57</v>
      </c>
      <c r="D142" s="60" t="s">
        <v>6</v>
      </c>
      <c r="E142" s="62">
        <v>3</v>
      </c>
      <c r="F142" s="61">
        <v>400</v>
      </c>
      <c r="G142" s="64"/>
      <c r="H142" s="64">
        <v>0</v>
      </c>
      <c r="I142" s="64">
        <v>0</v>
      </c>
      <c r="J142" s="64">
        <v>0</v>
      </c>
    </row>
    <row r="143" spans="1:10" ht="48" outlineLevel="5">
      <c r="A143" s="42" t="s">
        <v>316</v>
      </c>
      <c r="B143" s="60" t="s">
        <v>39</v>
      </c>
      <c r="C143" s="60" t="s">
        <v>57</v>
      </c>
      <c r="D143" s="60" t="s">
        <v>14</v>
      </c>
      <c r="E143" s="62">
        <v>0</v>
      </c>
      <c r="F143" s="61"/>
      <c r="G143" s="64">
        <f>SUM(G144)</f>
        <v>0</v>
      </c>
      <c r="H143" s="64">
        <f>SUM(H144)</f>
        <v>3500</v>
      </c>
      <c r="I143" s="64">
        <f>SUM(I144)</f>
        <v>3500</v>
      </c>
      <c r="J143" s="64">
        <f>SUM(J144)</f>
        <v>3500</v>
      </c>
    </row>
    <row r="144" spans="1:10" ht="24" outlineLevel="5">
      <c r="A144" s="42" t="s">
        <v>151</v>
      </c>
      <c r="B144" s="60" t="s">
        <v>39</v>
      </c>
      <c r="C144" s="60" t="s">
        <v>57</v>
      </c>
      <c r="D144" s="60" t="s">
        <v>14</v>
      </c>
      <c r="E144" s="62">
        <v>0</v>
      </c>
      <c r="F144" s="61">
        <v>600</v>
      </c>
      <c r="G144" s="64"/>
      <c r="H144" s="64">
        <v>3500</v>
      </c>
      <c r="I144" s="64">
        <v>3500</v>
      </c>
      <c r="J144" s="64">
        <v>3500</v>
      </c>
    </row>
    <row r="145" spans="1:10" ht="49.5" customHeight="1" outlineLevel="5">
      <c r="A145" s="42" t="s">
        <v>233</v>
      </c>
      <c r="B145" s="60" t="s">
        <v>39</v>
      </c>
      <c r="C145" s="60" t="s">
        <v>57</v>
      </c>
      <c r="D145" s="60"/>
      <c r="E145" s="62"/>
      <c r="F145" s="61"/>
      <c r="G145" s="64">
        <f aca="true" t="shared" si="11" ref="G145:J146">SUM(G146)</f>
        <v>0</v>
      </c>
      <c r="H145" s="64">
        <f t="shared" si="11"/>
        <v>120.6</v>
      </c>
      <c r="I145" s="64">
        <f t="shared" si="11"/>
        <v>185.2</v>
      </c>
      <c r="J145" s="64">
        <f t="shared" si="11"/>
        <v>185.2</v>
      </c>
    </row>
    <row r="146" spans="1:10" ht="24" outlineLevel="5">
      <c r="A146" s="42" t="s">
        <v>150</v>
      </c>
      <c r="B146" s="60" t="s">
        <v>39</v>
      </c>
      <c r="C146" s="60" t="s">
        <v>57</v>
      </c>
      <c r="D146" s="60" t="s">
        <v>16</v>
      </c>
      <c r="E146" s="62">
        <v>0</v>
      </c>
      <c r="F146" s="61"/>
      <c r="G146" s="64">
        <f t="shared" si="11"/>
        <v>0</v>
      </c>
      <c r="H146" s="64">
        <f t="shared" si="11"/>
        <v>120.6</v>
      </c>
      <c r="I146" s="64">
        <f t="shared" si="11"/>
        <v>185.2</v>
      </c>
      <c r="J146" s="64">
        <f t="shared" si="11"/>
        <v>185.2</v>
      </c>
    </row>
    <row r="147" spans="1:10" ht="12.75" outlineLevel="5">
      <c r="A147" s="42" t="s">
        <v>139</v>
      </c>
      <c r="B147" s="60" t="s">
        <v>39</v>
      </c>
      <c r="C147" s="60" t="s">
        <v>57</v>
      </c>
      <c r="D147" s="60" t="s">
        <v>16</v>
      </c>
      <c r="E147" s="62">
        <v>0</v>
      </c>
      <c r="F147" s="61">
        <v>800</v>
      </c>
      <c r="G147" s="64"/>
      <c r="H147" s="64">
        <v>120.6</v>
      </c>
      <c r="I147" s="64">
        <v>185.2</v>
      </c>
      <c r="J147" s="64">
        <v>185.2</v>
      </c>
    </row>
    <row r="148" spans="1:10" ht="12.75" outlineLevel="5">
      <c r="A148" s="42" t="s">
        <v>130</v>
      </c>
      <c r="B148" s="60" t="s">
        <v>39</v>
      </c>
      <c r="C148" s="60" t="s">
        <v>129</v>
      </c>
      <c r="D148" s="60"/>
      <c r="E148" s="62"/>
      <c r="F148" s="61"/>
      <c r="G148" s="64">
        <f>SUM(G149+G152)</f>
        <v>500</v>
      </c>
      <c r="H148" s="64">
        <f>SUM(H149+H152)</f>
        <v>5011.3</v>
      </c>
      <c r="I148" s="64">
        <f>SUM(I149+I152)</f>
        <v>4511.3</v>
      </c>
      <c r="J148" s="64">
        <f>SUM(J149+J152)</f>
        <v>4511.3</v>
      </c>
    </row>
    <row r="149" spans="1:10" ht="24" outlineLevel="5">
      <c r="A149" s="42" t="s">
        <v>150</v>
      </c>
      <c r="B149" s="60" t="s">
        <v>39</v>
      </c>
      <c r="C149" s="60" t="s">
        <v>129</v>
      </c>
      <c r="D149" s="60" t="s">
        <v>16</v>
      </c>
      <c r="E149" s="62">
        <v>0</v>
      </c>
      <c r="F149" s="61"/>
      <c r="G149" s="64">
        <f>SUM(G150:G151)</f>
        <v>500</v>
      </c>
      <c r="H149" s="64">
        <f>SUM(H150:H151)</f>
        <v>5011.3</v>
      </c>
      <c r="I149" s="64">
        <f>SUM(I150:I151)</f>
        <v>4511.3</v>
      </c>
      <c r="J149" s="64">
        <f>SUM(J150:J151)</f>
        <v>4511.3</v>
      </c>
    </row>
    <row r="150" spans="1:10" ht="36" outlineLevel="5">
      <c r="A150" s="42" t="s">
        <v>322</v>
      </c>
      <c r="B150" s="60" t="s">
        <v>39</v>
      </c>
      <c r="C150" s="60" t="s">
        <v>129</v>
      </c>
      <c r="D150" s="60" t="s">
        <v>16</v>
      </c>
      <c r="E150" s="62">
        <v>0</v>
      </c>
      <c r="F150" s="61">
        <v>500</v>
      </c>
      <c r="G150" s="64"/>
      <c r="H150" s="64">
        <v>4511.3</v>
      </c>
      <c r="I150" s="64">
        <v>4511.3</v>
      </c>
      <c r="J150" s="64">
        <v>4511.3</v>
      </c>
    </row>
    <row r="151" spans="1:10" ht="26.25" customHeight="1" outlineLevel="5">
      <c r="A151" s="42" t="s">
        <v>353</v>
      </c>
      <c r="B151" s="60" t="s">
        <v>39</v>
      </c>
      <c r="C151" s="60" t="s">
        <v>129</v>
      </c>
      <c r="D151" s="60" t="s">
        <v>16</v>
      </c>
      <c r="E151" s="62">
        <v>0</v>
      </c>
      <c r="F151" s="61">
        <v>200</v>
      </c>
      <c r="G151" s="64">
        <v>500</v>
      </c>
      <c r="H151" s="64">
        <f>500</f>
        <v>500</v>
      </c>
      <c r="I151" s="64">
        <v>0</v>
      </c>
      <c r="J151" s="64">
        <v>0</v>
      </c>
    </row>
    <row r="152" spans="1:10" ht="24" hidden="1" outlineLevel="5">
      <c r="A152" s="42" t="s">
        <v>262</v>
      </c>
      <c r="B152" s="60" t="s">
        <v>39</v>
      </c>
      <c r="C152" s="60" t="s">
        <v>129</v>
      </c>
      <c r="D152" s="60" t="s">
        <v>12</v>
      </c>
      <c r="E152" s="62">
        <v>0</v>
      </c>
      <c r="F152" s="61"/>
      <c r="G152" s="64">
        <f>SUM(G153:G153)</f>
        <v>0</v>
      </c>
      <c r="H152" s="64">
        <f>SUM(H153:H153)</f>
        <v>0</v>
      </c>
      <c r="I152" s="64">
        <f>SUM(I153:I153)</f>
        <v>0</v>
      </c>
      <c r="J152" s="64">
        <f>SUM(J153:J153)</f>
        <v>0</v>
      </c>
    </row>
    <row r="153" spans="1:10" ht="24" hidden="1" outlineLevel="5">
      <c r="A153" s="42" t="s">
        <v>151</v>
      </c>
      <c r="B153" s="60" t="s">
        <v>39</v>
      </c>
      <c r="C153" s="60" t="s">
        <v>129</v>
      </c>
      <c r="D153" s="60" t="s">
        <v>12</v>
      </c>
      <c r="E153" s="62">
        <v>0</v>
      </c>
      <c r="F153" s="61">
        <v>600</v>
      </c>
      <c r="G153" s="64"/>
      <c r="H153" s="64">
        <v>0</v>
      </c>
      <c r="I153" s="64">
        <v>0</v>
      </c>
      <c r="J153" s="64">
        <v>0</v>
      </c>
    </row>
    <row r="154" spans="1:10" ht="12.75" outlineLevel="5">
      <c r="A154" s="42" t="s">
        <v>58</v>
      </c>
      <c r="B154" s="60" t="s">
        <v>39</v>
      </c>
      <c r="C154" s="60" t="s">
        <v>112</v>
      </c>
      <c r="D154" s="60"/>
      <c r="E154" s="62"/>
      <c r="F154" s="61"/>
      <c r="G154" s="64">
        <f>SUM(G155)</f>
        <v>0</v>
      </c>
      <c r="H154" s="64">
        <f>SUM(H155)</f>
        <v>20</v>
      </c>
      <c r="I154" s="64">
        <f>SUM(I155)</f>
        <v>0</v>
      </c>
      <c r="J154" s="64">
        <f>SUM(J155)</f>
        <v>0</v>
      </c>
    </row>
    <row r="155" spans="1:10" ht="27" customHeight="1" outlineLevel="5">
      <c r="A155" s="42" t="s">
        <v>234</v>
      </c>
      <c r="B155" s="60" t="s">
        <v>39</v>
      </c>
      <c r="C155" s="60" t="s">
        <v>60</v>
      </c>
      <c r="D155" s="60" t="s">
        <v>15</v>
      </c>
      <c r="E155" s="62">
        <v>0</v>
      </c>
      <c r="F155" s="61"/>
      <c r="G155" s="64">
        <f>SUM(G156:G157)</f>
        <v>0</v>
      </c>
      <c r="H155" s="64">
        <f>SUM(H156:H157)</f>
        <v>20</v>
      </c>
      <c r="I155" s="64">
        <f>SUM(I156:I157)</f>
        <v>0</v>
      </c>
      <c r="J155" s="64">
        <f>SUM(J156:J157)</f>
        <v>0</v>
      </c>
    </row>
    <row r="156" spans="1:10" ht="24.75" customHeight="1" outlineLevel="5">
      <c r="A156" s="42" t="s">
        <v>99</v>
      </c>
      <c r="B156" s="60" t="s">
        <v>39</v>
      </c>
      <c r="C156" s="60" t="s">
        <v>60</v>
      </c>
      <c r="D156" s="60" t="s">
        <v>15</v>
      </c>
      <c r="E156" s="62">
        <v>0</v>
      </c>
      <c r="F156" s="61">
        <v>200</v>
      </c>
      <c r="G156" s="64"/>
      <c r="H156" s="64">
        <f>50-30</f>
        <v>20</v>
      </c>
      <c r="I156" s="64">
        <v>0</v>
      </c>
      <c r="J156" s="64">
        <v>0</v>
      </c>
    </row>
    <row r="157" spans="1:10" ht="0.75" customHeight="1" hidden="1" outlineLevel="5">
      <c r="A157" s="42" t="s">
        <v>151</v>
      </c>
      <c r="B157" s="60" t="s">
        <v>39</v>
      </c>
      <c r="C157" s="60" t="s">
        <v>60</v>
      </c>
      <c r="D157" s="60" t="s">
        <v>15</v>
      </c>
      <c r="E157" s="62">
        <v>0</v>
      </c>
      <c r="F157" s="61">
        <v>600</v>
      </c>
      <c r="G157" s="64">
        <v>0</v>
      </c>
      <c r="H157" s="64">
        <v>0</v>
      </c>
      <c r="I157" s="64">
        <v>0</v>
      </c>
      <c r="J157" s="64">
        <v>0</v>
      </c>
    </row>
    <row r="158" spans="1:10" ht="18.75" customHeight="1" outlineLevel="5">
      <c r="A158" s="42" t="s">
        <v>61</v>
      </c>
      <c r="B158" s="60" t="s">
        <v>39</v>
      </c>
      <c r="C158" s="60" t="s">
        <v>64</v>
      </c>
      <c r="D158" s="60"/>
      <c r="E158" s="62"/>
      <c r="F158" s="61"/>
      <c r="G158" s="64">
        <f>SUM(G159+G181+G227+G240+G219)</f>
        <v>-300</v>
      </c>
      <c r="H158" s="64">
        <f>SUM(H159+H181+H227+H240+H219)</f>
        <v>274387.14306000003</v>
      </c>
      <c r="I158" s="64">
        <f>SUM(I159+I181+I227+I240+I219)</f>
        <v>243741.44305999996</v>
      </c>
      <c r="J158" s="64">
        <f>SUM(J159+J181+J227+J240+J219)</f>
        <v>255381.24305999995</v>
      </c>
    </row>
    <row r="159" spans="1:10" ht="19.5" customHeight="1" outlineLevel="1">
      <c r="A159" s="42" t="s">
        <v>62</v>
      </c>
      <c r="B159" s="60" t="s">
        <v>39</v>
      </c>
      <c r="C159" s="60" t="s">
        <v>63</v>
      </c>
      <c r="D159" s="60"/>
      <c r="E159" s="62"/>
      <c r="F159" s="61"/>
      <c r="G159" s="64">
        <f>SUM(G160+G168+G166+G174)</f>
        <v>0</v>
      </c>
      <c r="H159" s="64">
        <f>SUM(H160+H168+H166+H174)</f>
        <v>39859.244959999996</v>
      </c>
      <c r="I159" s="64">
        <f>SUM(I160+I168+I166+I174)</f>
        <v>39859.244959999996</v>
      </c>
      <c r="J159" s="64">
        <f>SUM(J160+J168+J166+J174)</f>
        <v>39859.244959999996</v>
      </c>
    </row>
    <row r="160" spans="1:10" ht="24" customHeight="1" outlineLevel="2" collapsed="1">
      <c r="A160" s="42" t="s">
        <v>311</v>
      </c>
      <c r="B160" s="60" t="s">
        <v>39</v>
      </c>
      <c r="C160" s="60" t="s">
        <v>63</v>
      </c>
      <c r="D160" s="60" t="s">
        <v>6</v>
      </c>
      <c r="E160" s="62">
        <v>0</v>
      </c>
      <c r="F160" s="61"/>
      <c r="G160" s="64">
        <f>SUM(G161+G164)</f>
        <v>0</v>
      </c>
      <c r="H160" s="64">
        <f>SUM(H161+H164)</f>
        <v>350</v>
      </c>
      <c r="I160" s="64">
        <f>SUM(I161+I164)</f>
        <v>350</v>
      </c>
      <c r="J160" s="64">
        <f>SUM(J161+J164)</f>
        <v>350</v>
      </c>
    </row>
    <row r="161" spans="1:10" ht="32.25" customHeight="1" hidden="1" outlineLevel="3">
      <c r="A161" s="42" t="s">
        <v>197</v>
      </c>
      <c r="B161" s="60" t="s">
        <v>39</v>
      </c>
      <c r="C161" s="60" t="s">
        <v>63</v>
      </c>
      <c r="D161" s="60" t="s">
        <v>6</v>
      </c>
      <c r="E161" s="62">
        <v>3</v>
      </c>
      <c r="F161" s="61"/>
      <c r="G161" s="64">
        <f>SUM(G162:G163)</f>
        <v>0</v>
      </c>
      <c r="H161" s="64">
        <f>SUM(H162:H163)</f>
        <v>0</v>
      </c>
      <c r="I161" s="64">
        <f>SUM(I162:I163)</f>
        <v>0</v>
      </c>
      <c r="J161" s="64">
        <f>SUM(J162:J163)</f>
        <v>0</v>
      </c>
    </row>
    <row r="162" spans="1:10" ht="30" customHeight="1" hidden="1" outlineLevel="3">
      <c r="A162" s="42" t="s">
        <v>154</v>
      </c>
      <c r="B162" s="60" t="s">
        <v>39</v>
      </c>
      <c r="C162" s="60" t="s">
        <v>63</v>
      </c>
      <c r="D162" s="60" t="s">
        <v>6</v>
      </c>
      <c r="E162" s="62">
        <v>3</v>
      </c>
      <c r="F162" s="61">
        <v>400</v>
      </c>
      <c r="G162" s="64">
        <v>0</v>
      </c>
      <c r="H162" s="64">
        <v>0</v>
      </c>
      <c r="I162" s="64">
        <v>0</v>
      </c>
      <c r="J162" s="64">
        <v>0</v>
      </c>
    </row>
    <row r="163" spans="1:10" ht="24" hidden="1">
      <c r="A163" s="42" t="s">
        <v>151</v>
      </c>
      <c r="B163" s="60" t="s">
        <v>39</v>
      </c>
      <c r="C163" s="60" t="s">
        <v>63</v>
      </c>
      <c r="D163" s="60" t="s">
        <v>6</v>
      </c>
      <c r="E163" s="62">
        <v>3</v>
      </c>
      <c r="F163" s="61">
        <v>600</v>
      </c>
      <c r="G163" s="64">
        <v>0</v>
      </c>
      <c r="H163" s="64">
        <v>0</v>
      </c>
      <c r="I163" s="64">
        <v>0</v>
      </c>
      <c r="J163" s="64">
        <v>0</v>
      </c>
    </row>
    <row r="164" spans="1:10" ht="27" customHeight="1">
      <c r="A164" s="42" t="s">
        <v>180</v>
      </c>
      <c r="B164" s="60" t="s">
        <v>39</v>
      </c>
      <c r="C164" s="60" t="s">
        <v>63</v>
      </c>
      <c r="D164" s="60" t="s">
        <v>6</v>
      </c>
      <c r="E164" s="62">
        <v>4</v>
      </c>
      <c r="F164" s="61"/>
      <c r="G164" s="64">
        <f>SUM(G165:G165)</f>
        <v>0</v>
      </c>
      <c r="H164" s="64">
        <f>SUM(H165:H165)</f>
        <v>350</v>
      </c>
      <c r="I164" s="64">
        <f>SUM(I165:I165)</f>
        <v>350</v>
      </c>
      <c r="J164" s="64">
        <f>SUM(J165:J165)</f>
        <v>350</v>
      </c>
    </row>
    <row r="165" spans="1:10" ht="23.25" customHeight="1">
      <c r="A165" s="42" t="s">
        <v>151</v>
      </c>
      <c r="B165" s="60" t="s">
        <v>39</v>
      </c>
      <c r="C165" s="60" t="s">
        <v>63</v>
      </c>
      <c r="D165" s="60" t="s">
        <v>6</v>
      </c>
      <c r="E165" s="62">
        <v>4</v>
      </c>
      <c r="F165" s="61">
        <v>600</v>
      </c>
      <c r="G165" s="64"/>
      <c r="H165" s="64">
        <v>350</v>
      </c>
      <c r="I165" s="64">
        <v>350</v>
      </c>
      <c r="J165" s="64">
        <v>350</v>
      </c>
    </row>
    <row r="166" spans="1:10" ht="75.75" customHeight="1">
      <c r="A166" s="42" t="s">
        <v>341</v>
      </c>
      <c r="B166" s="60" t="s">
        <v>39</v>
      </c>
      <c r="C166" s="60" t="s">
        <v>63</v>
      </c>
      <c r="D166" s="60" t="s">
        <v>198</v>
      </c>
      <c r="E166" s="62">
        <v>0</v>
      </c>
      <c r="F166" s="61"/>
      <c r="G166" s="64">
        <f>SUM(G167:G167)</f>
        <v>0</v>
      </c>
      <c r="H166" s="64">
        <f>SUM(H167:H167)</f>
        <v>128.54496</v>
      </c>
      <c r="I166" s="64">
        <f>SUM(I167:I167)</f>
        <v>128.54496</v>
      </c>
      <c r="J166" s="64">
        <f>SUM(J167:J167)</f>
        <v>128.54496</v>
      </c>
    </row>
    <row r="167" spans="1:10" ht="27" customHeight="1">
      <c r="A167" s="42" t="s">
        <v>151</v>
      </c>
      <c r="B167" s="60" t="s">
        <v>39</v>
      </c>
      <c r="C167" s="60" t="s">
        <v>63</v>
      </c>
      <c r="D167" s="60" t="s">
        <v>198</v>
      </c>
      <c r="E167" s="62">
        <v>0</v>
      </c>
      <c r="F167" s="61">
        <v>600</v>
      </c>
      <c r="G167" s="64"/>
      <c r="H167" s="64">
        <v>128.54496</v>
      </c>
      <c r="I167" s="64">
        <v>128.54496</v>
      </c>
      <c r="J167" s="64">
        <v>128.54496</v>
      </c>
    </row>
    <row r="168" spans="1:10" ht="36" outlineLevel="5">
      <c r="A168" s="42" t="s">
        <v>312</v>
      </c>
      <c r="B168" s="60" t="s">
        <v>39</v>
      </c>
      <c r="C168" s="60" t="s">
        <v>63</v>
      </c>
      <c r="D168" s="60" t="s">
        <v>19</v>
      </c>
      <c r="E168" s="62">
        <v>0</v>
      </c>
      <c r="F168" s="61"/>
      <c r="G168" s="64">
        <f>SUM(G169:G173)</f>
        <v>0</v>
      </c>
      <c r="H168" s="64">
        <f>SUM(H169:H173)</f>
        <v>26704.399999999998</v>
      </c>
      <c r="I168" s="64">
        <f>SUM(I169:I173)</f>
        <v>26704.399999999998</v>
      </c>
      <c r="J168" s="64">
        <f>SUM(J169:J173)</f>
        <v>26704.399999999998</v>
      </c>
    </row>
    <row r="169" spans="1:10" ht="24" outlineLevel="5">
      <c r="A169" s="42" t="s">
        <v>151</v>
      </c>
      <c r="B169" s="60" t="s">
        <v>39</v>
      </c>
      <c r="C169" s="60" t="s">
        <v>63</v>
      </c>
      <c r="D169" s="60" t="s">
        <v>19</v>
      </c>
      <c r="E169" s="62">
        <v>0</v>
      </c>
      <c r="F169" s="61">
        <v>600</v>
      </c>
      <c r="G169" s="64"/>
      <c r="H169" s="64">
        <v>10500</v>
      </c>
      <c r="I169" s="64">
        <v>10500</v>
      </c>
      <c r="J169" s="64">
        <v>10500</v>
      </c>
    </row>
    <row r="170" spans="1:10" ht="33.75" customHeight="1" outlineLevel="5">
      <c r="A170" s="42" t="s">
        <v>143</v>
      </c>
      <c r="B170" s="60" t="s">
        <v>39</v>
      </c>
      <c r="C170" s="60" t="s">
        <v>63</v>
      </c>
      <c r="D170" s="60" t="s">
        <v>19</v>
      </c>
      <c r="E170" s="62">
        <v>0</v>
      </c>
      <c r="F170" s="61">
        <v>600</v>
      </c>
      <c r="G170" s="64"/>
      <c r="H170" s="64">
        <v>16166.1</v>
      </c>
      <c r="I170" s="64">
        <v>16166.1</v>
      </c>
      <c r="J170" s="64">
        <v>16166.1</v>
      </c>
    </row>
    <row r="171" spans="1:10" ht="34.5" customHeight="1" hidden="1" outlineLevel="5">
      <c r="A171" s="42" t="s">
        <v>282</v>
      </c>
      <c r="B171" s="60" t="s">
        <v>39</v>
      </c>
      <c r="C171" s="60" t="s">
        <v>63</v>
      </c>
      <c r="D171" s="60" t="s">
        <v>19</v>
      </c>
      <c r="E171" s="62">
        <v>0</v>
      </c>
      <c r="F171" s="61">
        <v>600</v>
      </c>
      <c r="G171" s="64"/>
      <c r="H171" s="64">
        <v>0</v>
      </c>
      <c r="I171" s="64">
        <v>0</v>
      </c>
      <c r="J171" s="64">
        <v>0</v>
      </c>
    </row>
    <row r="172" spans="1:10" ht="29.25" customHeight="1" outlineLevel="5">
      <c r="A172" s="42" t="s">
        <v>155</v>
      </c>
      <c r="B172" s="60" t="s">
        <v>39</v>
      </c>
      <c r="C172" s="60" t="s">
        <v>63</v>
      </c>
      <c r="D172" s="60" t="s">
        <v>19</v>
      </c>
      <c r="E172" s="62">
        <v>0</v>
      </c>
      <c r="F172" s="61">
        <v>600</v>
      </c>
      <c r="G172" s="64"/>
      <c r="H172" s="64">
        <v>38.3</v>
      </c>
      <c r="I172" s="64">
        <v>38.3</v>
      </c>
      <c r="J172" s="64">
        <v>38.3</v>
      </c>
    </row>
    <row r="173" spans="1:10" ht="96" hidden="1" outlineLevel="5">
      <c r="A173" s="42" t="s">
        <v>256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64">
        <v>0</v>
      </c>
      <c r="H173" s="64">
        <v>0</v>
      </c>
      <c r="I173" s="64">
        <v>0</v>
      </c>
      <c r="J173" s="64">
        <v>0</v>
      </c>
    </row>
    <row r="174" spans="1:10" ht="29.25" customHeight="1" outlineLevel="5">
      <c r="A174" s="42" t="s">
        <v>352</v>
      </c>
      <c r="B174" s="60" t="s">
        <v>39</v>
      </c>
      <c r="C174" s="60" t="s">
        <v>63</v>
      </c>
      <c r="D174" s="60" t="s">
        <v>20</v>
      </c>
      <c r="E174" s="62">
        <v>0</v>
      </c>
      <c r="F174" s="99"/>
      <c r="G174" s="103">
        <f>SUM(G175)</f>
        <v>0</v>
      </c>
      <c r="H174" s="103">
        <f>SUM(H175)</f>
        <v>12676.3</v>
      </c>
      <c r="I174" s="103">
        <f>SUM(I175)</f>
        <v>12676.3</v>
      </c>
      <c r="J174" s="103">
        <f>SUM(J175)</f>
        <v>12676.3</v>
      </c>
    </row>
    <row r="175" spans="1:10" ht="12.75" outlineLevel="5">
      <c r="A175" s="42" t="s">
        <v>284</v>
      </c>
      <c r="B175" s="60" t="s">
        <v>39</v>
      </c>
      <c r="C175" s="60" t="s">
        <v>63</v>
      </c>
      <c r="D175" s="60" t="s">
        <v>20</v>
      </c>
      <c r="E175" s="62">
        <v>1</v>
      </c>
      <c r="F175" s="99"/>
      <c r="G175" s="103">
        <f>SUM(G176:G180)</f>
        <v>0</v>
      </c>
      <c r="H175" s="103">
        <f>SUM(H176:H180)</f>
        <v>12676.3</v>
      </c>
      <c r="I175" s="103">
        <f>SUM(I176:I180)</f>
        <v>12676.3</v>
      </c>
      <c r="J175" s="103">
        <f>SUM(J176:J180)</f>
        <v>12676.3</v>
      </c>
    </row>
    <row r="176" spans="1:10" ht="63.75" customHeight="1" outlineLevel="5">
      <c r="A176" s="42" t="s">
        <v>222</v>
      </c>
      <c r="B176" s="60" t="s">
        <v>39</v>
      </c>
      <c r="C176" s="60" t="s">
        <v>63</v>
      </c>
      <c r="D176" s="60" t="s">
        <v>20</v>
      </c>
      <c r="E176" s="62">
        <v>1</v>
      </c>
      <c r="F176" s="61">
        <v>600</v>
      </c>
      <c r="G176" s="64"/>
      <c r="H176" s="64">
        <v>9176.3</v>
      </c>
      <c r="I176" s="64">
        <v>9176.3</v>
      </c>
      <c r="J176" s="64">
        <v>9176.3</v>
      </c>
    </row>
    <row r="177" spans="1:10" ht="36" hidden="1" outlineLevel="5">
      <c r="A177" s="42" t="s">
        <v>282</v>
      </c>
      <c r="B177" s="60" t="s">
        <v>39</v>
      </c>
      <c r="C177" s="60" t="s">
        <v>63</v>
      </c>
      <c r="D177" s="60" t="s">
        <v>20</v>
      </c>
      <c r="E177" s="62">
        <v>1</v>
      </c>
      <c r="F177" s="61">
        <v>600</v>
      </c>
      <c r="G177" s="64">
        <v>0</v>
      </c>
      <c r="H177" s="64">
        <v>0</v>
      </c>
      <c r="I177" s="64">
        <v>0</v>
      </c>
      <c r="J177" s="64">
        <v>0</v>
      </c>
    </row>
    <row r="178" spans="1:10" ht="24.75" customHeight="1" outlineLevel="5">
      <c r="A178" s="42" t="s">
        <v>151</v>
      </c>
      <c r="B178" s="60" t="s">
        <v>39</v>
      </c>
      <c r="C178" s="60" t="s">
        <v>63</v>
      </c>
      <c r="D178" s="60" t="s">
        <v>20</v>
      </c>
      <c r="E178" s="62">
        <v>1</v>
      </c>
      <c r="F178" s="61">
        <v>600</v>
      </c>
      <c r="G178" s="64"/>
      <c r="H178" s="64">
        <v>3500</v>
      </c>
      <c r="I178" s="64">
        <v>3500</v>
      </c>
      <c r="J178" s="64">
        <v>3500</v>
      </c>
    </row>
    <row r="179" spans="1:10" ht="0.75" customHeight="1" hidden="1" outlineLevel="5">
      <c r="A179" s="42" t="s">
        <v>267</v>
      </c>
      <c r="B179" s="60" t="s">
        <v>39</v>
      </c>
      <c r="C179" s="60" t="s">
        <v>63</v>
      </c>
      <c r="D179" s="60" t="s">
        <v>20</v>
      </c>
      <c r="E179" s="62">
        <v>0</v>
      </c>
      <c r="F179" s="61">
        <v>600</v>
      </c>
      <c r="G179" s="64">
        <v>0</v>
      </c>
      <c r="H179" s="64">
        <v>0</v>
      </c>
      <c r="I179" s="64">
        <v>0</v>
      </c>
      <c r="J179" s="64">
        <v>0</v>
      </c>
    </row>
    <row r="180" spans="1:10" ht="44.25" customHeight="1" hidden="1" outlineLevel="5">
      <c r="A180" s="42" t="s">
        <v>274</v>
      </c>
      <c r="B180" s="60" t="s">
        <v>39</v>
      </c>
      <c r="C180" s="60" t="s">
        <v>63</v>
      </c>
      <c r="D180" s="60" t="s">
        <v>20</v>
      </c>
      <c r="E180" s="62">
        <v>0</v>
      </c>
      <c r="F180" s="61">
        <v>600</v>
      </c>
      <c r="G180" s="64">
        <v>0</v>
      </c>
      <c r="H180" s="64">
        <v>0</v>
      </c>
      <c r="I180" s="64">
        <v>0</v>
      </c>
      <c r="J180" s="64">
        <v>0</v>
      </c>
    </row>
    <row r="181" spans="1:10" ht="20.25" customHeight="1" outlineLevel="5">
      <c r="A181" s="42" t="s">
        <v>70</v>
      </c>
      <c r="B181" s="60" t="s">
        <v>39</v>
      </c>
      <c r="C181" s="60" t="s">
        <v>65</v>
      </c>
      <c r="D181" s="60"/>
      <c r="E181" s="62"/>
      <c r="F181" s="61"/>
      <c r="G181" s="103">
        <f>SUM(G182)</f>
        <v>0</v>
      </c>
      <c r="H181" s="103">
        <f>SUM(H182)</f>
        <v>215182.59810000003</v>
      </c>
      <c r="I181" s="103">
        <f>SUM(I182)</f>
        <v>184236.89809999996</v>
      </c>
      <c r="J181" s="103">
        <f>SUM(J182)</f>
        <v>195876.69809999998</v>
      </c>
    </row>
    <row r="182" spans="1:10" ht="23.25" customHeight="1" outlineLevel="5">
      <c r="A182" s="42" t="s">
        <v>66</v>
      </c>
      <c r="B182" s="60" t="s">
        <v>39</v>
      </c>
      <c r="C182" s="60" t="s">
        <v>65</v>
      </c>
      <c r="D182" s="60"/>
      <c r="E182" s="62"/>
      <c r="F182" s="61"/>
      <c r="G182" s="64">
        <f>SUM(G183+G197+G194+G191)</f>
        <v>0</v>
      </c>
      <c r="H182" s="64">
        <f>SUM(H183+H197+H194+H191)</f>
        <v>215182.59810000003</v>
      </c>
      <c r="I182" s="64">
        <f>SUM(I183+I197+I194+I191)</f>
        <v>184236.89809999996</v>
      </c>
      <c r="J182" s="64">
        <f>SUM(J183+J197+J194+J191)</f>
        <v>195876.69809999998</v>
      </c>
    </row>
    <row r="183" spans="1:10" ht="36" customHeight="1" outlineLevel="5">
      <c r="A183" s="42" t="s">
        <v>311</v>
      </c>
      <c r="B183" s="60" t="s">
        <v>39</v>
      </c>
      <c r="C183" s="60" t="s">
        <v>65</v>
      </c>
      <c r="D183" s="60" t="s">
        <v>6</v>
      </c>
      <c r="E183" s="62">
        <v>0</v>
      </c>
      <c r="F183" s="61"/>
      <c r="G183" s="64">
        <f>SUM(G184+G187)</f>
        <v>0</v>
      </c>
      <c r="H183" s="64">
        <f>SUM(H184+H187)</f>
        <v>7968.421060000001</v>
      </c>
      <c r="I183" s="64">
        <f>SUM(I184+I187)</f>
        <v>7968.421060000001</v>
      </c>
      <c r="J183" s="64">
        <f>SUM(J184+J187)</f>
        <v>13653.421059999999</v>
      </c>
    </row>
    <row r="184" spans="1:10" ht="22.5" customHeight="1" outlineLevel="5">
      <c r="A184" s="42" t="s">
        <v>197</v>
      </c>
      <c r="B184" s="60" t="s">
        <v>39</v>
      </c>
      <c r="C184" s="60" t="s">
        <v>65</v>
      </c>
      <c r="D184" s="60" t="s">
        <v>6</v>
      </c>
      <c r="E184" s="62">
        <v>3</v>
      </c>
      <c r="F184" s="61"/>
      <c r="G184" s="64">
        <f>SUM(G185:G186)</f>
        <v>0</v>
      </c>
      <c r="H184" s="64">
        <f>SUM(H185:H186)</f>
        <v>6315.78948</v>
      </c>
      <c r="I184" s="64">
        <f>SUM(I185:I186)</f>
        <v>6315.78948</v>
      </c>
      <c r="J184" s="64">
        <f>SUM(J185:J186)</f>
        <v>12000.78948</v>
      </c>
    </row>
    <row r="185" spans="1:10" ht="24" hidden="1" outlineLevel="5">
      <c r="A185" s="42" t="s">
        <v>99</v>
      </c>
      <c r="B185" s="60" t="s">
        <v>39</v>
      </c>
      <c r="C185" s="60" t="s">
        <v>65</v>
      </c>
      <c r="D185" s="60" t="s">
        <v>6</v>
      </c>
      <c r="E185" s="62">
        <v>3</v>
      </c>
      <c r="F185" s="61">
        <v>200</v>
      </c>
      <c r="G185" s="64">
        <v>0</v>
      </c>
      <c r="H185" s="64">
        <v>0</v>
      </c>
      <c r="I185" s="64">
        <v>0</v>
      </c>
      <c r="J185" s="64">
        <v>0</v>
      </c>
    </row>
    <row r="186" spans="1:10" ht="24" outlineLevel="5">
      <c r="A186" s="42" t="s">
        <v>151</v>
      </c>
      <c r="B186" s="60" t="s">
        <v>39</v>
      </c>
      <c r="C186" s="60" t="s">
        <v>65</v>
      </c>
      <c r="D186" s="60" t="s">
        <v>6</v>
      </c>
      <c r="E186" s="62">
        <v>3</v>
      </c>
      <c r="F186" s="61">
        <v>600</v>
      </c>
      <c r="G186" s="64"/>
      <c r="H186" s="64">
        <f>5000+263.1579+1000+52.63158</f>
        <v>6315.78948</v>
      </c>
      <c r="I186" s="64">
        <f>6000+315.78948</f>
        <v>6315.78948</v>
      </c>
      <c r="J186" s="64">
        <f>6000+315.78948+5400+285</f>
        <v>12000.78948</v>
      </c>
    </row>
    <row r="187" spans="1:10" ht="27" customHeight="1" outlineLevel="5">
      <c r="A187" s="42" t="s">
        <v>180</v>
      </c>
      <c r="B187" s="60" t="s">
        <v>39</v>
      </c>
      <c r="C187" s="60" t="s">
        <v>65</v>
      </c>
      <c r="D187" s="60" t="s">
        <v>6</v>
      </c>
      <c r="E187" s="62">
        <v>4</v>
      </c>
      <c r="F187" s="61"/>
      <c r="G187" s="64">
        <f>SUM(G188:G190)</f>
        <v>0</v>
      </c>
      <c r="H187" s="64">
        <f>SUM(H188:H190)</f>
        <v>1652.63158</v>
      </c>
      <c r="I187" s="64">
        <f>SUM(I188:I190)</f>
        <v>1652.63158</v>
      </c>
      <c r="J187" s="64">
        <f>SUM(J188:J190)</f>
        <v>1652.63158</v>
      </c>
    </row>
    <row r="188" spans="1:10" ht="24" customHeight="1" outlineLevel="5">
      <c r="A188" s="42" t="s">
        <v>99</v>
      </c>
      <c r="B188" s="60" t="s">
        <v>39</v>
      </c>
      <c r="C188" s="60" t="s">
        <v>65</v>
      </c>
      <c r="D188" s="60" t="s">
        <v>6</v>
      </c>
      <c r="E188" s="62">
        <v>4</v>
      </c>
      <c r="F188" s="61">
        <v>200</v>
      </c>
      <c r="G188" s="64"/>
      <c r="H188" s="64">
        <v>40</v>
      </c>
      <c r="I188" s="64">
        <v>40</v>
      </c>
      <c r="J188" s="64">
        <v>40</v>
      </c>
    </row>
    <row r="189" spans="1:10" ht="24" customHeight="1" outlineLevel="5">
      <c r="A189" s="42" t="s">
        <v>151</v>
      </c>
      <c r="B189" s="60" t="s">
        <v>39</v>
      </c>
      <c r="C189" s="60" t="s">
        <v>65</v>
      </c>
      <c r="D189" s="60" t="s">
        <v>6</v>
      </c>
      <c r="E189" s="62">
        <v>4</v>
      </c>
      <c r="F189" s="61">
        <v>600</v>
      </c>
      <c r="G189" s="64"/>
      <c r="H189" s="64">
        <v>560</v>
      </c>
      <c r="I189" s="64">
        <v>560</v>
      </c>
      <c r="J189" s="64">
        <v>560</v>
      </c>
    </row>
    <row r="190" spans="1:10" ht="51.75" customHeight="1" outlineLevel="5">
      <c r="A190" s="42" t="s">
        <v>266</v>
      </c>
      <c r="B190" s="60" t="s">
        <v>39</v>
      </c>
      <c r="C190" s="60" t="s">
        <v>65</v>
      </c>
      <c r="D190" s="60" t="s">
        <v>6</v>
      </c>
      <c r="E190" s="62">
        <v>4</v>
      </c>
      <c r="F190" s="61">
        <v>600</v>
      </c>
      <c r="G190" s="64"/>
      <c r="H190" s="64">
        <f>1000+52.63158</f>
        <v>1052.63158</v>
      </c>
      <c r="I190" s="64">
        <f>1000+52.63158</f>
        <v>1052.63158</v>
      </c>
      <c r="J190" s="64">
        <f>1000+52.63158</f>
        <v>1052.63158</v>
      </c>
    </row>
    <row r="191" spans="1:10" ht="28.5" customHeight="1" hidden="1" outlineLevel="5">
      <c r="A191" s="42" t="s">
        <v>235</v>
      </c>
      <c r="B191" s="60" t="s">
        <v>39</v>
      </c>
      <c r="C191" s="60" t="s">
        <v>65</v>
      </c>
      <c r="D191" s="60" t="s">
        <v>18</v>
      </c>
      <c r="E191" s="62">
        <v>0</v>
      </c>
      <c r="F191" s="61"/>
      <c r="G191" s="64">
        <f>SUM(G192:G193)</f>
        <v>0</v>
      </c>
      <c r="H191" s="64">
        <f>SUM(H192:H193)</f>
        <v>0</v>
      </c>
      <c r="I191" s="64">
        <f>SUM(I192:I193)</f>
        <v>0</v>
      </c>
      <c r="J191" s="64">
        <f>SUM(J192:J193)</f>
        <v>0</v>
      </c>
    </row>
    <row r="192" spans="1:10" ht="61.5" customHeight="1" hidden="1" outlineLevel="5">
      <c r="A192" s="42" t="s">
        <v>270</v>
      </c>
      <c r="B192" s="60" t="s">
        <v>39</v>
      </c>
      <c r="C192" s="60" t="s">
        <v>65</v>
      </c>
      <c r="D192" s="60" t="s">
        <v>18</v>
      </c>
      <c r="E192" s="62">
        <v>0</v>
      </c>
      <c r="F192" s="61">
        <v>600</v>
      </c>
      <c r="G192" s="64">
        <v>0</v>
      </c>
      <c r="H192" s="64">
        <v>0</v>
      </c>
      <c r="I192" s="64">
        <v>0</v>
      </c>
      <c r="J192" s="64">
        <v>0</v>
      </c>
    </row>
    <row r="193" spans="1:10" ht="0.75" customHeight="1" hidden="1" outlineLevel="5">
      <c r="A193" s="42" t="s">
        <v>271</v>
      </c>
      <c r="B193" s="60" t="s">
        <v>39</v>
      </c>
      <c r="C193" s="60" t="s">
        <v>65</v>
      </c>
      <c r="D193" s="60" t="s">
        <v>18</v>
      </c>
      <c r="E193" s="62">
        <v>0</v>
      </c>
      <c r="F193" s="61">
        <v>600</v>
      </c>
      <c r="G193" s="64">
        <v>0</v>
      </c>
      <c r="H193" s="64">
        <v>0</v>
      </c>
      <c r="I193" s="64">
        <v>0</v>
      </c>
      <c r="J193" s="64">
        <v>0</v>
      </c>
    </row>
    <row r="194" spans="1:10" ht="75" customHeight="1" outlineLevel="3">
      <c r="A194" s="42" t="s">
        <v>341</v>
      </c>
      <c r="B194" s="60" t="s">
        <v>39</v>
      </c>
      <c r="C194" s="60" t="s">
        <v>65</v>
      </c>
      <c r="D194" s="60" t="s">
        <v>198</v>
      </c>
      <c r="E194" s="62">
        <v>0</v>
      </c>
      <c r="F194" s="61"/>
      <c r="G194" s="64">
        <f>SUM(G195:G196)</f>
        <v>0</v>
      </c>
      <c r="H194" s="64">
        <f>SUM(H195:H196)</f>
        <v>1179.67704</v>
      </c>
      <c r="I194" s="64">
        <f>SUM(I195:I196)</f>
        <v>1179.67704</v>
      </c>
      <c r="J194" s="64">
        <f>SUM(J195:J196)</f>
        <v>1179.67704</v>
      </c>
    </row>
    <row r="195" spans="1:10" ht="27.75" customHeight="1" outlineLevel="3">
      <c r="A195" s="42" t="s">
        <v>99</v>
      </c>
      <c r="B195" s="60" t="s">
        <v>39</v>
      </c>
      <c r="C195" s="60" t="s">
        <v>65</v>
      </c>
      <c r="D195" s="60" t="s">
        <v>198</v>
      </c>
      <c r="E195" s="62">
        <v>0</v>
      </c>
      <c r="F195" s="61">
        <v>200</v>
      </c>
      <c r="G195" s="64"/>
      <c r="H195" s="64">
        <v>46.18948</v>
      </c>
      <c r="I195" s="64">
        <v>46.18948</v>
      </c>
      <c r="J195" s="64">
        <v>46.18948</v>
      </c>
    </row>
    <row r="196" spans="1:10" ht="24" outlineLevel="3">
      <c r="A196" s="42" t="s">
        <v>151</v>
      </c>
      <c r="B196" s="60" t="s">
        <v>39</v>
      </c>
      <c r="C196" s="60" t="s">
        <v>65</v>
      </c>
      <c r="D196" s="60" t="s">
        <v>198</v>
      </c>
      <c r="E196" s="62">
        <v>0</v>
      </c>
      <c r="F196" s="61">
        <v>600</v>
      </c>
      <c r="G196" s="64"/>
      <c r="H196" s="64">
        <v>1133.48756</v>
      </c>
      <c r="I196" s="64">
        <v>1133.48756</v>
      </c>
      <c r="J196" s="64">
        <v>1133.48756</v>
      </c>
    </row>
    <row r="197" spans="1:10" ht="25.5" customHeight="1" outlineLevel="3">
      <c r="A197" s="42" t="s">
        <v>352</v>
      </c>
      <c r="B197" s="60" t="s">
        <v>39</v>
      </c>
      <c r="C197" s="60" t="s">
        <v>65</v>
      </c>
      <c r="D197" s="60" t="s">
        <v>20</v>
      </c>
      <c r="E197" s="62">
        <v>0</v>
      </c>
      <c r="F197" s="99"/>
      <c r="G197" s="103">
        <f>SUM(G198)</f>
        <v>0</v>
      </c>
      <c r="H197" s="103">
        <f>SUM(H198)</f>
        <v>206034.50000000003</v>
      </c>
      <c r="I197" s="103">
        <f>SUM(I198)</f>
        <v>175088.79999999996</v>
      </c>
      <c r="J197" s="103">
        <f>SUM(J198)</f>
        <v>181043.59999999998</v>
      </c>
    </row>
    <row r="198" spans="1:10" ht="12.75" outlineLevel="3">
      <c r="A198" s="42" t="s">
        <v>285</v>
      </c>
      <c r="B198" s="60" t="s">
        <v>39</v>
      </c>
      <c r="C198" s="60" t="s">
        <v>65</v>
      </c>
      <c r="D198" s="60" t="s">
        <v>20</v>
      </c>
      <c r="E198" s="62">
        <v>2</v>
      </c>
      <c r="F198" s="99"/>
      <c r="G198" s="103">
        <f>SUM(G199+G206)</f>
        <v>0</v>
      </c>
      <c r="H198" s="103">
        <f>SUM(H199+H206)</f>
        <v>206034.50000000003</v>
      </c>
      <c r="I198" s="103">
        <f>SUM(I199+I206)</f>
        <v>175088.79999999996</v>
      </c>
      <c r="J198" s="103">
        <f>SUM(J199+J206)</f>
        <v>181043.59999999998</v>
      </c>
    </row>
    <row r="199" spans="1:10" ht="18" customHeight="1" outlineLevel="3">
      <c r="A199" s="42" t="s">
        <v>69</v>
      </c>
      <c r="B199" s="60" t="s">
        <v>39</v>
      </c>
      <c r="C199" s="60" t="s">
        <v>65</v>
      </c>
      <c r="D199" s="60" t="s">
        <v>20</v>
      </c>
      <c r="E199" s="62">
        <v>2</v>
      </c>
      <c r="F199" s="61"/>
      <c r="G199" s="64">
        <f>SUM(G200:G205)</f>
        <v>0</v>
      </c>
      <c r="H199" s="64">
        <f>SUM(H200:H205)</f>
        <v>23723</v>
      </c>
      <c r="I199" s="64">
        <f>SUM(I200:I205)</f>
        <v>23723</v>
      </c>
      <c r="J199" s="64">
        <f>SUM(J200:J205)</f>
        <v>23723</v>
      </c>
    </row>
    <row r="200" spans="1:10" ht="47.25" customHeight="1" outlineLevel="3">
      <c r="A200" s="42" t="s">
        <v>98</v>
      </c>
      <c r="B200" s="60" t="s">
        <v>39</v>
      </c>
      <c r="C200" s="60" t="s">
        <v>65</v>
      </c>
      <c r="D200" s="60" t="s">
        <v>20</v>
      </c>
      <c r="E200" s="62">
        <v>2</v>
      </c>
      <c r="F200" s="61">
        <v>100</v>
      </c>
      <c r="G200" s="64">
        <v>38.5901</v>
      </c>
      <c r="H200" s="64">
        <f>100+38.5901</f>
        <v>138.5901</v>
      </c>
      <c r="I200" s="64">
        <v>100</v>
      </c>
      <c r="J200" s="64">
        <v>100</v>
      </c>
    </row>
    <row r="201" spans="1:10" ht="24" outlineLevel="3">
      <c r="A201" s="42" t="s">
        <v>99</v>
      </c>
      <c r="B201" s="60" t="s">
        <v>39</v>
      </c>
      <c r="C201" s="60" t="s">
        <v>65</v>
      </c>
      <c r="D201" s="60" t="s">
        <v>20</v>
      </c>
      <c r="E201" s="62">
        <v>2</v>
      </c>
      <c r="F201" s="61">
        <v>200</v>
      </c>
      <c r="G201" s="64"/>
      <c r="H201" s="64">
        <v>500</v>
      </c>
      <c r="I201" s="64">
        <v>500</v>
      </c>
      <c r="J201" s="64">
        <v>500</v>
      </c>
    </row>
    <row r="202" spans="1:10" ht="48" outlineLevel="3">
      <c r="A202" s="42" t="s">
        <v>280</v>
      </c>
      <c r="B202" s="60" t="s">
        <v>39</v>
      </c>
      <c r="C202" s="60" t="s">
        <v>65</v>
      </c>
      <c r="D202" s="60" t="s">
        <v>20</v>
      </c>
      <c r="E202" s="62">
        <v>2</v>
      </c>
      <c r="F202" s="61">
        <v>200</v>
      </c>
      <c r="G202" s="64"/>
      <c r="H202" s="64">
        <v>31.5</v>
      </c>
      <c r="I202" s="64">
        <v>31.5</v>
      </c>
      <c r="J202" s="64">
        <v>31.5</v>
      </c>
    </row>
    <row r="203" spans="1:10" ht="12.75" outlineLevel="3">
      <c r="A203" s="42" t="s">
        <v>139</v>
      </c>
      <c r="B203" s="60" t="s">
        <v>39</v>
      </c>
      <c r="C203" s="60" t="s">
        <v>65</v>
      </c>
      <c r="D203" s="60" t="s">
        <v>20</v>
      </c>
      <c r="E203" s="62">
        <v>2</v>
      </c>
      <c r="F203" s="61">
        <v>800</v>
      </c>
      <c r="G203" s="64"/>
      <c r="H203" s="64">
        <v>30</v>
      </c>
      <c r="I203" s="64">
        <v>30</v>
      </c>
      <c r="J203" s="64">
        <v>30</v>
      </c>
    </row>
    <row r="204" spans="1:10" ht="29.25" customHeight="1" outlineLevel="3">
      <c r="A204" s="42" t="s">
        <v>151</v>
      </c>
      <c r="B204" s="60" t="s">
        <v>39</v>
      </c>
      <c r="C204" s="60" t="s">
        <v>65</v>
      </c>
      <c r="D204" s="60" t="s">
        <v>20</v>
      </c>
      <c r="E204" s="62">
        <v>2</v>
      </c>
      <c r="F204" s="61">
        <v>600</v>
      </c>
      <c r="G204" s="64"/>
      <c r="H204" s="64">
        <v>21000</v>
      </c>
      <c r="I204" s="64">
        <v>21000</v>
      </c>
      <c r="J204" s="64">
        <v>21000</v>
      </c>
    </row>
    <row r="205" spans="1:10" ht="52.5" customHeight="1" outlineLevel="3">
      <c r="A205" s="42" t="s">
        <v>297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600</v>
      </c>
      <c r="G205" s="64">
        <v>-38.5901</v>
      </c>
      <c r="H205" s="64">
        <f>2061.5-38.5901</f>
        <v>2022.9099</v>
      </c>
      <c r="I205" s="64">
        <v>2061.5</v>
      </c>
      <c r="J205" s="64">
        <v>2061.5</v>
      </c>
    </row>
    <row r="206" spans="1:10" ht="18.75" customHeight="1" outlineLevel="3">
      <c r="A206" s="42" t="s">
        <v>156</v>
      </c>
      <c r="B206" s="60" t="s">
        <v>39</v>
      </c>
      <c r="C206" s="60" t="s">
        <v>65</v>
      </c>
      <c r="D206" s="60" t="s">
        <v>20</v>
      </c>
      <c r="E206" s="62">
        <v>2</v>
      </c>
      <c r="F206" s="61"/>
      <c r="G206" s="64">
        <f>SUM(G207:G218)</f>
        <v>0</v>
      </c>
      <c r="H206" s="64">
        <f>SUM(H207:H218)</f>
        <v>182311.50000000003</v>
      </c>
      <c r="I206" s="64">
        <f>SUM(I207:I218)</f>
        <v>151365.79999999996</v>
      </c>
      <c r="J206" s="64">
        <f>SUM(J207:J218)</f>
        <v>157320.59999999998</v>
      </c>
    </row>
    <row r="207" spans="1:10" ht="46.5" customHeight="1" outlineLevel="3">
      <c r="A207" s="42" t="s">
        <v>98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100</v>
      </c>
      <c r="G207" s="64"/>
      <c r="H207" s="64">
        <v>4722.3</v>
      </c>
      <c r="I207" s="64">
        <v>4722.3</v>
      </c>
      <c r="J207" s="64">
        <v>4722.3</v>
      </c>
    </row>
    <row r="208" spans="1:10" ht="36" hidden="1" outlineLevel="3">
      <c r="A208" s="42" t="s">
        <v>281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100</v>
      </c>
      <c r="G208" s="64"/>
      <c r="H208" s="64">
        <v>0</v>
      </c>
      <c r="I208" s="64">
        <v>0</v>
      </c>
      <c r="J208" s="64">
        <v>0</v>
      </c>
    </row>
    <row r="209" spans="1:10" ht="36" outlineLevel="3">
      <c r="A209" s="42" t="s">
        <v>276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100</v>
      </c>
      <c r="G209" s="64"/>
      <c r="H209" s="64">
        <v>625</v>
      </c>
      <c r="I209" s="64">
        <v>625</v>
      </c>
      <c r="J209" s="64">
        <v>625</v>
      </c>
    </row>
    <row r="210" spans="1:10" ht="27" customHeight="1" outlineLevel="3">
      <c r="A210" s="42" t="s">
        <v>99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200</v>
      </c>
      <c r="G210" s="64"/>
      <c r="H210" s="64">
        <v>40</v>
      </c>
      <c r="I210" s="64">
        <v>40</v>
      </c>
      <c r="J210" s="64">
        <v>40</v>
      </c>
    </row>
    <row r="211" spans="1:10" ht="16.5" customHeight="1" outlineLevel="3">
      <c r="A211" s="42" t="s">
        <v>68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200</v>
      </c>
      <c r="G211" s="64"/>
      <c r="H211" s="64">
        <v>56.6</v>
      </c>
      <c r="I211" s="64">
        <v>56.6</v>
      </c>
      <c r="J211" s="64">
        <v>56.6</v>
      </c>
    </row>
    <row r="212" spans="1:10" ht="34.5" customHeight="1" outlineLevel="3">
      <c r="A212" s="42" t="s">
        <v>279</v>
      </c>
      <c r="B212" s="60" t="s">
        <v>39</v>
      </c>
      <c r="C212" s="60" t="s">
        <v>65</v>
      </c>
      <c r="D212" s="60" t="s">
        <v>20</v>
      </c>
      <c r="E212" s="62">
        <v>2</v>
      </c>
      <c r="F212" s="61">
        <v>200</v>
      </c>
      <c r="G212" s="64"/>
      <c r="H212" s="64">
        <v>96.5</v>
      </c>
      <c r="I212" s="64">
        <v>96.5</v>
      </c>
      <c r="J212" s="64">
        <v>96.5</v>
      </c>
    </row>
    <row r="213" spans="1:10" ht="48" outlineLevel="3">
      <c r="A213" s="42" t="s">
        <v>296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600</v>
      </c>
      <c r="G213" s="64"/>
      <c r="H213" s="64">
        <f>6415.1-H212</f>
        <v>6318.6</v>
      </c>
      <c r="I213" s="64">
        <f>6415.1-I212</f>
        <v>6318.6</v>
      </c>
      <c r="J213" s="64">
        <f>6328.5-J212</f>
        <v>6232</v>
      </c>
    </row>
    <row r="214" spans="1:10" ht="15.75" customHeight="1" outlineLevel="3">
      <c r="A214" s="42" t="s">
        <v>67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600</v>
      </c>
      <c r="G214" s="64"/>
      <c r="H214" s="64">
        <f>157087.2-H207-H210</f>
        <v>152324.90000000002</v>
      </c>
      <c r="I214" s="64">
        <f>125873.9-I207-I210</f>
        <v>121111.59999999999</v>
      </c>
      <c r="J214" s="64">
        <f>131915.3-J207-J210</f>
        <v>127152.99999999999</v>
      </c>
    </row>
    <row r="215" spans="1:10" ht="1.5" customHeight="1" hidden="1" outlineLevel="3">
      <c r="A215" s="42" t="s">
        <v>282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600</v>
      </c>
      <c r="G215" s="64"/>
      <c r="H215" s="64">
        <v>0</v>
      </c>
      <c r="I215" s="64">
        <v>0</v>
      </c>
      <c r="J215" s="64">
        <v>0</v>
      </c>
    </row>
    <row r="216" spans="1:10" ht="36" outlineLevel="3">
      <c r="A216" s="42" t="s">
        <v>276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600</v>
      </c>
      <c r="G216" s="64"/>
      <c r="H216" s="64">
        <f>13487.4-H209</f>
        <v>12862.4</v>
      </c>
      <c r="I216" s="64">
        <f>13605.4-I209</f>
        <v>12980.4</v>
      </c>
      <c r="J216" s="64">
        <f>13605.4-J209</f>
        <v>12980.4</v>
      </c>
    </row>
    <row r="217" spans="1:10" ht="14.25" customHeight="1" outlineLevel="3">
      <c r="A217" s="42" t="s">
        <v>68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600</v>
      </c>
      <c r="G217" s="64"/>
      <c r="H217" s="64">
        <f>5208.8-H211</f>
        <v>5152.2</v>
      </c>
      <c r="I217" s="64">
        <f>5358.4-I211</f>
        <v>5301.799999999999</v>
      </c>
      <c r="J217" s="64">
        <f>5358.4-J211</f>
        <v>5301.799999999999</v>
      </c>
    </row>
    <row r="218" spans="1:10" ht="24" customHeight="1" outlineLevel="3">
      <c r="A218" s="42" t="s">
        <v>155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600</v>
      </c>
      <c r="G218" s="64"/>
      <c r="H218" s="64">
        <v>113</v>
      </c>
      <c r="I218" s="64">
        <v>113</v>
      </c>
      <c r="J218" s="64">
        <v>113</v>
      </c>
    </row>
    <row r="219" spans="1:10" ht="13.5" customHeight="1" outlineLevel="1">
      <c r="A219" s="42" t="s">
        <v>202</v>
      </c>
      <c r="B219" s="60" t="s">
        <v>39</v>
      </c>
      <c r="C219" s="60" t="s">
        <v>203</v>
      </c>
      <c r="D219" s="60"/>
      <c r="E219" s="62"/>
      <c r="F219" s="61"/>
      <c r="G219" s="64">
        <f>SUM(G223+G220)</f>
        <v>-100</v>
      </c>
      <c r="H219" s="64">
        <f>SUM(H223+H220)</f>
        <v>10200</v>
      </c>
      <c r="I219" s="64">
        <f>SUM(I223+I220)</f>
        <v>10300</v>
      </c>
      <c r="J219" s="64">
        <f>SUM(J223+J220)</f>
        <v>10300</v>
      </c>
    </row>
    <row r="220" spans="1:10" ht="0.75" customHeight="1" hidden="1" outlineLevel="1">
      <c r="A220" s="42" t="s">
        <v>245</v>
      </c>
      <c r="B220" s="60" t="s">
        <v>39</v>
      </c>
      <c r="C220" s="60" t="s">
        <v>203</v>
      </c>
      <c r="D220" s="60" t="s">
        <v>6</v>
      </c>
      <c r="E220" s="62">
        <v>0</v>
      </c>
      <c r="F220" s="61"/>
      <c r="G220" s="64">
        <f>SUM(G221)</f>
        <v>0</v>
      </c>
      <c r="H220" s="64">
        <f>SUM(H221)</f>
        <v>0</v>
      </c>
      <c r="I220" s="64">
        <f>SUM(I221)</f>
        <v>0</v>
      </c>
      <c r="J220" s="64">
        <f>SUM(J221)</f>
        <v>0</v>
      </c>
    </row>
    <row r="221" spans="1:10" ht="24" hidden="1" outlineLevel="1">
      <c r="A221" s="42" t="s">
        <v>197</v>
      </c>
      <c r="B221" s="60" t="s">
        <v>39</v>
      </c>
      <c r="C221" s="60" t="s">
        <v>203</v>
      </c>
      <c r="D221" s="60" t="s">
        <v>6</v>
      </c>
      <c r="E221" s="62">
        <v>3</v>
      </c>
      <c r="F221" s="61"/>
      <c r="G221" s="64">
        <f>SUM(G222:G222)</f>
        <v>0</v>
      </c>
      <c r="H221" s="64">
        <f>SUM(H222:H222)</f>
        <v>0</v>
      </c>
      <c r="I221" s="64">
        <f>SUM(I222:I222)</f>
        <v>0</v>
      </c>
      <c r="J221" s="64">
        <f>SUM(J222:J222)</f>
        <v>0</v>
      </c>
    </row>
    <row r="222" spans="1:10" ht="24" hidden="1" outlineLevel="1">
      <c r="A222" s="42" t="s">
        <v>151</v>
      </c>
      <c r="B222" s="60" t="s">
        <v>39</v>
      </c>
      <c r="C222" s="60" t="s">
        <v>203</v>
      </c>
      <c r="D222" s="60" t="s">
        <v>6</v>
      </c>
      <c r="E222" s="62">
        <v>3</v>
      </c>
      <c r="F222" s="61">
        <v>600</v>
      </c>
      <c r="G222" s="64">
        <v>0</v>
      </c>
      <c r="H222" s="64">
        <v>0</v>
      </c>
      <c r="I222" s="64">
        <v>0</v>
      </c>
      <c r="J222" s="64">
        <v>0</v>
      </c>
    </row>
    <row r="223" spans="1:10" ht="28.5" customHeight="1" outlineLevel="1">
      <c r="A223" s="42" t="s">
        <v>352</v>
      </c>
      <c r="B223" s="60" t="s">
        <v>39</v>
      </c>
      <c r="C223" s="60" t="s">
        <v>203</v>
      </c>
      <c r="D223" s="60" t="s">
        <v>20</v>
      </c>
      <c r="E223" s="62">
        <v>0</v>
      </c>
      <c r="F223" s="61"/>
      <c r="G223" s="64">
        <f>SUM(G224)</f>
        <v>-100</v>
      </c>
      <c r="H223" s="64">
        <f>SUM(H224)</f>
        <v>10200</v>
      </c>
      <c r="I223" s="64">
        <f>SUM(I224)</f>
        <v>10300</v>
      </c>
      <c r="J223" s="64">
        <f>SUM(J224)</f>
        <v>10300</v>
      </c>
    </row>
    <row r="224" spans="1:10" ht="20.25" customHeight="1" outlineLevel="1">
      <c r="A224" s="42" t="s">
        <v>286</v>
      </c>
      <c r="B224" s="60" t="s">
        <v>39</v>
      </c>
      <c r="C224" s="60" t="s">
        <v>203</v>
      </c>
      <c r="D224" s="60" t="s">
        <v>20</v>
      </c>
      <c r="E224" s="62">
        <v>3</v>
      </c>
      <c r="F224" s="61"/>
      <c r="G224" s="64">
        <f>SUM(G225:G226)</f>
        <v>-100</v>
      </c>
      <c r="H224" s="64">
        <f>SUM(H225:H226)</f>
        <v>10200</v>
      </c>
      <c r="I224" s="64">
        <f>SUM(I225:I226)</f>
        <v>10300</v>
      </c>
      <c r="J224" s="64">
        <f>SUM(J225:J226)</f>
        <v>10300</v>
      </c>
    </row>
    <row r="225" spans="1:10" ht="28.5" customHeight="1" outlineLevel="1">
      <c r="A225" s="42" t="s">
        <v>295</v>
      </c>
      <c r="B225" s="60" t="s">
        <v>39</v>
      </c>
      <c r="C225" s="60" t="s">
        <v>203</v>
      </c>
      <c r="D225" s="60" t="s">
        <v>20</v>
      </c>
      <c r="E225" s="62">
        <v>3</v>
      </c>
      <c r="F225" s="61">
        <v>600</v>
      </c>
      <c r="G225" s="64">
        <v>-100</v>
      </c>
      <c r="H225" s="64">
        <f>6000-100</f>
        <v>5900</v>
      </c>
      <c r="I225" s="64">
        <v>6000</v>
      </c>
      <c r="J225" s="64">
        <v>6000</v>
      </c>
    </row>
    <row r="226" spans="1:10" ht="24" customHeight="1" outlineLevel="1">
      <c r="A226" s="42" t="s">
        <v>294</v>
      </c>
      <c r="B226" s="60" t="s">
        <v>39</v>
      </c>
      <c r="C226" s="60" t="s">
        <v>203</v>
      </c>
      <c r="D226" s="60" t="s">
        <v>20</v>
      </c>
      <c r="E226" s="62">
        <v>3</v>
      </c>
      <c r="F226" s="61">
        <v>600</v>
      </c>
      <c r="G226" s="64"/>
      <c r="H226" s="64">
        <v>4300</v>
      </c>
      <c r="I226" s="64">
        <v>4300</v>
      </c>
      <c r="J226" s="64">
        <v>4300</v>
      </c>
    </row>
    <row r="227" spans="1:10" ht="15" customHeight="1" outlineLevel="1">
      <c r="A227" s="43" t="s">
        <v>290</v>
      </c>
      <c r="B227" s="60" t="s">
        <v>39</v>
      </c>
      <c r="C227" s="60" t="s">
        <v>71</v>
      </c>
      <c r="D227" s="60" t="s">
        <v>0</v>
      </c>
      <c r="E227" s="62" t="s">
        <v>0</v>
      </c>
      <c r="F227" s="61"/>
      <c r="G227" s="64">
        <f>SUM(G228+G238)</f>
        <v>-200</v>
      </c>
      <c r="H227" s="64">
        <f>SUM(H228+H238)</f>
        <v>4970.5</v>
      </c>
      <c r="I227" s="64">
        <f>SUM(I228+I238)</f>
        <v>5170.5</v>
      </c>
      <c r="J227" s="64">
        <f>SUM(J228+J238)</f>
        <v>5170.5</v>
      </c>
    </row>
    <row r="228" spans="1:10" ht="50.25" customHeight="1" outlineLevel="1">
      <c r="A228" s="43" t="s">
        <v>337</v>
      </c>
      <c r="B228" s="60" t="s">
        <v>39</v>
      </c>
      <c r="C228" s="60" t="s">
        <v>71</v>
      </c>
      <c r="D228" s="60" t="s">
        <v>24</v>
      </c>
      <c r="E228" s="62">
        <v>0</v>
      </c>
      <c r="F228" s="61"/>
      <c r="G228" s="64">
        <f>SUM(G229+G231+G234+G236)</f>
        <v>0</v>
      </c>
      <c r="H228" s="64">
        <f>SUM(H229+H231+H234+H236)</f>
        <v>70.5</v>
      </c>
      <c r="I228" s="64">
        <f>SUM(I229+I231+I234+I236)</f>
        <v>70.5</v>
      </c>
      <c r="J228" s="64">
        <f>SUM(J229+J231+J234+J236)</f>
        <v>70.5</v>
      </c>
    </row>
    <row r="229" spans="1:10" ht="20.25" customHeight="1" outlineLevel="3">
      <c r="A229" s="42" t="s">
        <v>157</v>
      </c>
      <c r="B229" s="60" t="s">
        <v>39</v>
      </c>
      <c r="C229" s="60" t="s">
        <v>71</v>
      </c>
      <c r="D229" s="60" t="s">
        <v>24</v>
      </c>
      <c r="E229" s="62">
        <v>1</v>
      </c>
      <c r="F229" s="61"/>
      <c r="G229" s="64">
        <f>SUM(G230)</f>
        <v>0</v>
      </c>
      <c r="H229" s="64">
        <f>SUM(H230)</f>
        <v>20</v>
      </c>
      <c r="I229" s="64">
        <f>SUM(I230)</f>
        <v>20</v>
      </c>
      <c r="J229" s="64">
        <f>SUM(J230)</f>
        <v>20</v>
      </c>
    </row>
    <row r="230" spans="1:10" ht="21.75" customHeight="1" outlineLevel="3">
      <c r="A230" s="42" t="s">
        <v>99</v>
      </c>
      <c r="B230" s="60" t="s">
        <v>39</v>
      </c>
      <c r="C230" s="60" t="s">
        <v>71</v>
      </c>
      <c r="D230" s="60" t="s">
        <v>24</v>
      </c>
      <c r="E230" s="62">
        <v>1</v>
      </c>
      <c r="F230" s="61">
        <v>200</v>
      </c>
      <c r="G230" s="64"/>
      <c r="H230" s="64">
        <f>50-20-10</f>
        <v>20</v>
      </c>
      <c r="I230" s="64">
        <f>50-20-10</f>
        <v>20</v>
      </c>
      <c r="J230" s="64">
        <f>50-20-10</f>
        <v>20</v>
      </c>
    </row>
    <row r="231" spans="1:10" s="12" customFormat="1" ht="29.25" customHeight="1" outlineLevel="2">
      <c r="A231" s="42" t="s">
        <v>158</v>
      </c>
      <c r="B231" s="60" t="s">
        <v>39</v>
      </c>
      <c r="C231" s="60" t="s">
        <v>71</v>
      </c>
      <c r="D231" s="60" t="s">
        <v>24</v>
      </c>
      <c r="E231" s="62">
        <v>2</v>
      </c>
      <c r="F231" s="61"/>
      <c r="G231" s="64">
        <f>SUM(G232:G233)</f>
        <v>0</v>
      </c>
      <c r="H231" s="64">
        <f>SUM(H232:H233)</f>
        <v>40.5</v>
      </c>
      <c r="I231" s="64">
        <f>SUM(I232:I233)</f>
        <v>40.5</v>
      </c>
      <c r="J231" s="64">
        <f>SUM(J232:J233)</f>
        <v>40.5</v>
      </c>
    </row>
    <row r="232" spans="1:10" s="12" customFormat="1" ht="27.75" customHeight="1" outlineLevel="2">
      <c r="A232" s="42" t="s">
        <v>99</v>
      </c>
      <c r="B232" s="60" t="s">
        <v>39</v>
      </c>
      <c r="C232" s="60" t="s">
        <v>71</v>
      </c>
      <c r="D232" s="60" t="s">
        <v>24</v>
      </c>
      <c r="E232" s="62">
        <v>2</v>
      </c>
      <c r="F232" s="61">
        <v>200</v>
      </c>
      <c r="G232" s="64"/>
      <c r="H232" s="64">
        <f>100-60-10</f>
        <v>30</v>
      </c>
      <c r="I232" s="64">
        <f>100-60-10</f>
        <v>30</v>
      </c>
      <c r="J232" s="64">
        <f>100-60-10</f>
        <v>30</v>
      </c>
    </row>
    <row r="233" spans="1:10" s="12" customFormat="1" ht="59.25" customHeight="1" outlineLevel="2">
      <c r="A233" s="42" t="s">
        <v>332</v>
      </c>
      <c r="B233" s="60" t="s">
        <v>39</v>
      </c>
      <c r="C233" s="60" t="s">
        <v>71</v>
      </c>
      <c r="D233" s="60" t="s">
        <v>24</v>
      </c>
      <c r="E233" s="62">
        <v>2</v>
      </c>
      <c r="F233" s="61">
        <v>200</v>
      </c>
      <c r="G233" s="64"/>
      <c r="H233" s="64">
        <v>10.5</v>
      </c>
      <c r="I233" s="64">
        <v>10.5</v>
      </c>
      <c r="J233" s="64">
        <v>10.5</v>
      </c>
    </row>
    <row r="234" spans="1:10" s="12" customFormat="1" ht="24.75" customHeight="1" outlineLevel="2">
      <c r="A234" s="42" t="s">
        <v>223</v>
      </c>
      <c r="B234" s="60" t="s">
        <v>39</v>
      </c>
      <c r="C234" s="60" t="s">
        <v>71</v>
      </c>
      <c r="D234" s="60" t="s">
        <v>24</v>
      </c>
      <c r="E234" s="62">
        <v>3</v>
      </c>
      <c r="F234" s="61"/>
      <c r="G234" s="64">
        <f>SUM(G235)</f>
        <v>0</v>
      </c>
      <c r="H234" s="64">
        <f>SUM(H235)</f>
        <v>10</v>
      </c>
      <c r="I234" s="64">
        <f>SUM(I235)</f>
        <v>10</v>
      </c>
      <c r="J234" s="64">
        <f>SUM(J235)</f>
        <v>10</v>
      </c>
    </row>
    <row r="235" spans="1:10" s="12" customFormat="1" ht="24" outlineLevel="2">
      <c r="A235" s="42" t="s">
        <v>99</v>
      </c>
      <c r="B235" s="60" t="s">
        <v>39</v>
      </c>
      <c r="C235" s="60" t="s">
        <v>71</v>
      </c>
      <c r="D235" s="60" t="s">
        <v>24</v>
      </c>
      <c r="E235" s="62">
        <v>3</v>
      </c>
      <c r="F235" s="61">
        <v>200</v>
      </c>
      <c r="G235" s="64"/>
      <c r="H235" s="64">
        <v>10</v>
      </c>
      <c r="I235" s="64">
        <v>10</v>
      </c>
      <c r="J235" s="64">
        <v>10</v>
      </c>
    </row>
    <row r="236" spans="1:10" s="12" customFormat="1" ht="12.75" hidden="1" outlineLevel="2">
      <c r="A236" s="42"/>
      <c r="B236" s="60" t="s">
        <v>39</v>
      </c>
      <c r="C236" s="60" t="s">
        <v>71</v>
      </c>
      <c r="D236" s="60" t="s">
        <v>24</v>
      </c>
      <c r="E236" s="62">
        <v>3</v>
      </c>
      <c r="F236" s="61"/>
      <c r="G236" s="64">
        <f>SUM(G237)</f>
        <v>0</v>
      </c>
      <c r="H236" s="64">
        <f>SUM(H237)</f>
        <v>0</v>
      </c>
      <c r="I236" s="64">
        <f>SUM(I237)</f>
        <v>0</v>
      </c>
      <c r="J236" s="64">
        <f>SUM(J237)</f>
        <v>0</v>
      </c>
    </row>
    <row r="237" spans="1:10" s="12" customFormat="1" ht="12.75" hidden="1" outlineLevel="2">
      <c r="A237" s="42"/>
      <c r="B237" s="60" t="s">
        <v>39</v>
      </c>
      <c r="C237" s="60" t="s">
        <v>71</v>
      </c>
      <c r="D237" s="60" t="s">
        <v>24</v>
      </c>
      <c r="E237" s="62">
        <v>3</v>
      </c>
      <c r="F237" s="61">
        <v>200</v>
      </c>
      <c r="G237" s="64">
        <v>0</v>
      </c>
      <c r="H237" s="64">
        <v>0</v>
      </c>
      <c r="I237" s="64">
        <v>0</v>
      </c>
      <c r="J237" s="64">
        <v>0</v>
      </c>
    </row>
    <row r="238" spans="1:10" ht="35.25" customHeight="1" outlineLevel="3">
      <c r="A238" s="43" t="s">
        <v>313</v>
      </c>
      <c r="B238" s="60" t="s">
        <v>39</v>
      </c>
      <c r="C238" s="60" t="s">
        <v>71</v>
      </c>
      <c r="D238" s="60" t="s">
        <v>21</v>
      </c>
      <c r="E238" s="62">
        <v>0</v>
      </c>
      <c r="F238" s="61"/>
      <c r="G238" s="64">
        <f>SUM(G239)</f>
        <v>-200</v>
      </c>
      <c r="H238" s="64">
        <f>SUM(H239)</f>
        <v>4900</v>
      </c>
      <c r="I238" s="64">
        <f>SUM(I239)</f>
        <v>5100</v>
      </c>
      <c r="J238" s="64">
        <f>SUM(J239)</f>
        <v>5100</v>
      </c>
    </row>
    <row r="239" spans="1:10" ht="22.5" customHeight="1" outlineLevel="2">
      <c r="A239" s="42" t="s">
        <v>151</v>
      </c>
      <c r="B239" s="60" t="s">
        <v>39</v>
      </c>
      <c r="C239" s="60" t="s">
        <v>71</v>
      </c>
      <c r="D239" s="60" t="s">
        <v>21</v>
      </c>
      <c r="E239" s="62">
        <v>0</v>
      </c>
      <c r="F239" s="61">
        <v>600</v>
      </c>
      <c r="G239" s="64">
        <v>-200</v>
      </c>
      <c r="H239" s="64">
        <f>5100-200</f>
        <v>4900</v>
      </c>
      <c r="I239" s="64">
        <v>5100</v>
      </c>
      <c r="J239" s="64">
        <v>5100</v>
      </c>
    </row>
    <row r="240" spans="1:10" ht="22.5" customHeight="1" outlineLevel="2">
      <c r="A240" s="42" t="s">
        <v>72</v>
      </c>
      <c r="B240" s="60" t="s">
        <v>39</v>
      </c>
      <c r="C240" s="60" t="s">
        <v>73</v>
      </c>
      <c r="D240" s="60"/>
      <c r="E240" s="62"/>
      <c r="F240" s="61"/>
      <c r="G240" s="64"/>
      <c r="H240" s="64">
        <f>SUM(H241+H247)</f>
        <v>4174.8</v>
      </c>
      <c r="I240" s="64">
        <f>SUM(I241+I247)</f>
        <v>4174.8</v>
      </c>
      <c r="J240" s="64">
        <f>SUM(J241+J247)</f>
        <v>4174.8</v>
      </c>
    </row>
    <row r="241" spans="1:10" ht="12.75" outlineLevel="3">
      <c r="A241" s="43" t="s">
        <v>159</v>
      </c>
      <c r="B241" s="60" t="s">
        <v>39</v>
      </c>
      <c r="C241" s="60" t="s">
        <v>73</v>
      </c>
      <c r="D241" s="60" t="s">
        <v>16</v>
      </c>
      <c r="E241" s="62">
        <v>0</v>
      </c>
      <c r="F241" s="61"/>
      <c r="G241" s="64">
        <f>SUM(G242)</f>
        <v>0</v>
      </c>
      <c r="H241" s="64">
        <f>SUM(H242)</f>
        <v>2524.8</v>
      </c>
      <c r="I241" s="64">
        <f>SUM(I242)</f>
        <v>2524.8</v>
      </c>
      <c r="J241" s="64">
        <f>SUM(J242)</f>
        <v>2524.8</v>
      </c>
    </row>
    <row r="242" spans="1:10" ht="24" outlineLevel="3">
      <c r="A242" s="42" t="s">
        <v>150</v>
      </c>
      <c r="B242" s="60" t="s">
        <v>39</v>
      </c>
      <c r="C242" s="60" t="s">
        <v>73</v>
      </c>
      <c r="D242" s="60" t="s">
        <v>16</v>
      </c>
      <c r="E242" s="62">
        <v>0</v>
      </c>
      <c r="F242" s="61"/>
      <c r="G242" s="64">
        <f>SUM(G243:G244)</f>
        <v>0</v>
      </c>
      <c r="H242" s="64">
        <f>SUM(H243:H244)</f>
        <v>2524.8</v>
      </c>
      <c r="I242" s="64">
        <f>SUM(I243:I244)</f>
        <v>2524.8</v>
      </c>
      <c r="J242" s="64">
        <f>SUM(J243:J244)</f>
        <v>2524.8</v>
      </c>
    </row>
    <row r="243" spans="1:10" ht="36" outlineLevel="1">
      <c r="A243" s="43" t="s">
        <v>160</v>
      </c>
      <c r="B243" s="60" t="s">
        <v>39</v>
      </c>
      <c r="C243" s="60" t="s">
        <v>73</v>
      </c>
      <c r="D243" s="60" t="s">
        <v>16</v>
      </c>
      <c r="E243" s="62">
        <v>0</v>
      </c>
      <c r="F243" s="61">
        <v>600</v>
      </c>
      <c r="G243" s="64"/>
      <c r="H243" s="64">
        <v>2272.3</v>
      </c>
      <c r="I243" s="64">
        <v>2272.3</v>
      </c>
      <c r="J243" s="64">
        <v>2272.3</v>
      </c>
    </row>
    <row r="244" spans="1:10" ht="25.5" customHeight="1" outlineLevel="1">
      <c r="A244" s="42" t="s">
        <v>151</v>
      </c>
      <c r="B244" s="60" t="s">
        <v>39</v>
      </c>
      <c r="C244" s="60" t="s">
        <v>73</v>
      </c>
      <c r="D244" s="60" t="s">
        <v>16</v>
      </c>
      <c r="E244" s="62">
        <v>0</v>
      </c>
      <c r="F244" s="61">
        <v>600</v>
      </c>
      <c r="G244" s="64"/>
      <c r="H244" s="64">
        <v>252.5</v>
      </c>
      <c r="I244" s="64">
        <v>252.5</v>
      </c>
      <c r="J244" s="64">
        <v>252.5</v>
      </c>
    </row>
    <row r="245" spans="1:10" ht="60" hidden="1" outlineLevel="1">
      <c r="A245" s="42" t="s">
        <v>241</v>
      </c>
      <c r="B245" s="60" t="s">
        <v>39</v>
      </c>
      <c r="C245" s="60" t="s">
        <v>73</v>
      </c>
      <c r="D245" s="60" t="s">
        <v>199</v>
      </c>
      <c r="E245" s="62">
        <v>0</v>
      </c>
      <c r="F245" s="63"/>
      <c r="G245" s="64">
        <f>SUM(G246)</f>
        <v>0</v>
      </c>
      <c r="H245" s="64">
        <f>SUM(H246)</f>
        <v>0</v>
      </c>
      <c r="I245" s="64">
        <f>SUM(I246)</f>
        <v>0</v>
      </c>
      <c r="J245" s="64">
        <f>SUM(J246)</f>
        <v>0</v>
      </c>
    </row>
    <row r="246" spans="1:10" ht="0.75" customHeight="1" hidden="1" outlineLevel="1">
      <c r="A246" s="42" t="s">
        <v>152</v>
      </c>
      <c r="B246" s="60" t="s">
        <v>39</v>
      </c>
      <c r="C246" s="60" t="s">
        <v>73</v>
      </c>
      <c r="D246" s="60" t="s">
        <v>199</v>
      </c>
      <c r="E246" s="62">
        <v>0</v>
      </c>
      <c r="F246" s="63">
        <v>300</v>
      </c>
      <c r="G246" s="64">
        <f>20-20</f>
        <v>0</v>
      </c>
      <c r="H246" s="64">
        <v>0</v>
      </c>
      <c r="I246" s="64">
        <v>0</v>
      </c>
      <c r="J246" s="64">
        <v>0</v>
      </c>
    </row>
    <row r="247" spans="1:10" ht="39.75" customHeight="1" outlineLevel="1">
      <c r="A247" s="43" t="s">
        <v>314</v>
      </c>
      <c r="B247" s="60" t="s">
        <v>39</v>
      </c>
      <c r="C247" s="60" t="s">
        <v>73</v>
      </c>
      <c r="D247" s="60" t="s">
        <v>22</v>
      </c>
      <c r="E247" s="62">
        <v>0</v>
      </c>
      <c r="F247" s="61"/>
      <c r="G247" s="64">
        <f>SUM(G248:G250)</f>
        <v>0</v>
      </c>
      <c r="H247" s="64">
        <f>SUM(H248:H250)</f>
        <v>1650</v>
      </c>
      <c r="I247" s="64">
        <f>SUM(I248:I250)</f>
        <v>1650</v>
      </c>
      <c r="J247" s="64">
        <f>SUM(J248:J250)</f>
        <v>1650</v>
      </c>
    </row>
    <row r="248" spans="1:10" ht="23.25" customHeight="1" outlineLevel="1">
      <c r="A248" s="42" t="s">
        <v>98</v>
      </c>
      <c r="B248" s="60" t="s">
        <v>39</v>
      </c>
      <c r="C248" s="60" t="s">
        <v>73</v>
      </c>
      <c r="D248" s="60" t="s">
        <v>22</v>
      </c>
      <c r="E248" s="62">
        <v>0</v>
      </c>
      <c r="F248" s="61">
        <v>100</v>
      </c>
      <c r="G248" s="64"/>
      <c r="H248" s="64">
        <v>1600</v>
      </c>
      <c r="I248" s="64">
        <v>1600</v>
      </c>
      <c r="J248" s="64">
        <v>1600</v>
      </c>
    </row>
    <row r="249" spans="1:10" ht="24" outlineLevel="1">
      <c r="A249" s="42" t="s">
        <v>99</v>
      </c>
      <c r="B249" s="60" t="s">
        <v>39</v>
      </c>
      <c r="C249" s="60" t="s">
        <v>73</v>
      </c>
      <c r="D249" s="60" t="s">
        <v>22</v>
      </c>
      <c r="E249" s="62">
        <v>0</v>
      </c>
      <c r="F249" s="61">
        <v>200</v>
      </c>
      <c r="G249" s="64"/>
      <c r="H249" s="64">
        <v>50</v>
      </c>
      <c r="I249" s="64">
        <v>50</v>
      </c>
      <c r="J249" s="64">
        <v>50</v>
      </c>
    </row>
    <row r="250" spans="1:10" ht="15.75" customHeight="1" hidden="1" outlineLevel="1">
      <c r="A250" s="42" t="s">
        <v>139</v>
      </c>
      <c r="B250" s="60" t="s">
        <v>39</v>
      </c>
      <c r="C250" s="60" t="s">
        <v>73</v>
      </c>
      <c r="D250" s="60" t="s">
        <v>22</v>
      </c>
      <c r="E250" s="62">
        <v>0</v>
      </c>
      <c r="F250" s="61">
        <v>800</v>
      </c>
      <c r="G250" s="64">
        <f>0.2-0.2</f>
        <v>0</v>
      </c>
      <c r="H250" s="64">
        <f>0.2-0.2</f>
        <v>0</v>
      </c>
      <c r="I250" s="64">
        <f>0.2-0.2</f>
        <v>0</v>
      </c>
      <c r="J250" s="64">
        <f>0.2-0.2</f>
        <v>0</v>
      </c>
    </row>
    <row r="251" spans="1:10" ht="12.75" outlineLevel="1">
      <c r="A251" s="42" t="s">
        <v>74</v>
      </c>
      <c r="B251" s="60" t="s">
        <v>39</v>
      </c>
      <c r="C251" s="60" t="s">
        <v>113</v>
      </c>
      <c r="D251" s="60"/>
      <c r="E251" s="62"/>
      <c r="F251" s="61"/>
      <c r="G251" s="64">
        <f>SUM(G252+G269+G271)</f>
        <v>0</v>
      </c>
      <c r="H251" s="64">
        <f>SUM(H252+H269+H271)</f>
        <v>34882.44</v>
      </c>
      <c r="I251" s="64">
        <f>SUM(I252+I269+I271)</f>
        <v>12300</v>
      </c>
      <c r="J251" s="64">
        <f>SUM(J252+J269+J271)</f>
        <v>12300</v>
      </c>
    </row>
    <row r="252" spans="1:10" ht="15" customHeight="1" outlineLevel="1">
      <c r="A252" s="42" t="s">
        <v>114</v>
      </c>
      <c r="B252" s="60" t="s">
        <v>39</v>
      </c>
      <c r="C252" s="60" t="s">
        <v>80</v>
      </c>
      <c r="D252" s="60"/>
      <c r="E252" s="62"/>
      <c r="F252" s="61"/>
      <c r="G252" s="64">
        <f>SUM(G253+G256+G258+G263+G265+G267+G260)</f>
        <v>0</v>
      </c>
      <c r="H252" s="64">
        <f>SUM(H253+H256+H258+H263+H265+H267+H260)</f>
        <v>34389.14</v>
      </c>
      <c r="I252" s="64">
        <f>SUM(I253+I256+I258+I263+I265+I267+I260)</f>
        <v>11806.7</v>
      </c>
      <c r="J252" s="64">
        <f>SUM(J253+J256+J258+J263+J265+J267+J260)</f>
        <v>11806.7</v>
      </c>
    </row>
    <row r="253" spans="1:10" ht="24" outlineLevel="1">
      <c r="A253" s="42" t="s">
        <v>262</v>
      </c>
      <c r="B253" s="60" t="s">
        <v>39</v>
      </c>
      <c r="C253" s="60" t="s">
        <v>80</v>
      </c>
      <c r="D253" s="60" t="s">
        <v>12</v>
      </c>
      <c r="E253" s="62">
        <v>0</v>
      </c>
      <c r="F253" s="61"/>
      <c r="G253" s="64">
        <f>SUM(G254:G255)</f>
        <v>0</v>
      </c>
      <c r="H253" s="64">
        <f>SUM(H254:H255)</f>
        <v>22542.440000000002</v>
      </c>
      <c r="I253" s="64">
        <f>SUM(I254:I255)</f>
        <v>0</v>
      </c>
      <c r="J253" s="64">
        <f>SUM(J254:J255)</f>
        <v>0</v>
      </c>
    </row>
    <row r="254" spans="1:10" ht="36" outlineLevel="2">
      <c r="A254" s="42" t="s">
        <v>334</v>
      </c>
      <c r="B254" s="60" t="s">
        <v>39</v>
      </c>
      <c r="C254" s="60" t="s">
        <v>80</v>
      </c>
      <c r="D254" s="60" t="s">
        <v>12</v>
      </c>
      <c r="E254" s="62">
        <v>0</v>
      </c>
      <c r="F254" s="61">
        <v>200</v>
      </c>
      <c r="G254" s="64"/>
      <c r="H254" s="64">
        <v>22491.633</v>
      </c>
      <c r="I254" s="64">
        <v>0</v>
      </c>
      <c r="J254" s="64">
        <v>0</v>
      </c>
    </row>
    <row r="255" spans="1:10" ht="24" outlineLevel="5">
      <c r="A255" s="42" t="s">
        <v>335</v>
      </c>
      <c r="B255" s="60" t="s">
        <v>39</v>
      </c>
      <c r="C255" s="60" t="s">
        <v>80</v>
      </c>
      <c r="D255" s="60" t="s">
        <v>12</v>
      </c>
      <c r="E255" s="62">
        <v>0</v>
      </c>
      <c r="F255" s="61">
        <v>200</v>
      </c>
      <c r="G255" s="64"/>
      <c r="H255" s="64">
        <v>50.807</v>
      </c>
      <c r="I255" s="64">
        <v>0</v>
      </c>
      <c r="J255" s="64">
        <v>0</v>
      </c>
    </row>
    <row r="256" spans="1:10" ht="25.5" customHeight="1" outlineLevel="1">
      <c r="A256" s="42" t="s">
        <v>246</v>
      </c>
      <c r="B256" s="60" t="s">
        <v>39</v>
      </c>
      <c r="C256" s="60" t="s">
        <v>80</v>
      </c>
      <c r="D256" s="60" t="s">
        <v>5</v>
      </c>
      <c r="E256" s="62">
        <v>0</v>
      </c>
      <c r="F256" s="63"/>
      <c r="G256" s="64">
        <f>SUM(G257)</f>
        <v>0</v>
      </c>
      <c r="H256" s="64">
        <f>SUM(H257)</f>
        <v>20</v>
      </c>
      <c r="I256" s="64">
        <f>SUM(I257)</f>
        <v>0</v>
      </c>
      <c r="J256" s="64">
        <f>SUM(J257)</f>
        <v>0</v>
      </c>
    </row>
    <row r="257" spans="1:10" ht="24" outlineLevel="2">
      <c r="A257" s="42" t="s">
        <v>151</v>
      </c>
      <c r="B257" s="60" t="s">
        <v>39</v>
      </c>
      <c r="C257" s="60" t="s">
        <v>80</v>
      </c>
      <c r="D257" s="60" t="s">
        <v>5</v>
      </c>
      <c r="E257" s="62">
        <v>0</v>
      </c>
      <c r="F257" s="63">
        <v>600</v>
      </c>
      <c r="G257" s="64"/>
      <c r="H257" s="64">
        <v>20</v>
      </c>
      <c r="I257" s="64">
        <v>0</v>
      </c>
      <c r="J257" s="64">
        <v>0</v>
      </c>
    </row>
    <row r="258" spans="1:10" ht="24.75" customHeight="1" outlineLevel="5">
      <c r="A258" s="43" t="s">
        <v>238</v>
      </c>
      <c r="B258" s="60" t="s">
        <v>39</v>
      </c>
      <c r="C258" s="60" t="s">
        <v>80</v>
      </c>
      <c r="D258" s="60" t="s">
        <v>4</v>
      </c>
      <c r="E258" s="62">
        <v>0</v>
      </c>
      <c r="F258" s="63"/>
      <c r="G258" s="64">
        <f>SUM(G259)</f>
        <v>0</v>
      </c>
      <c r="H258" s="64">
        <f>SUM(H259)</f>
        <v>20</v>
      </c>
      <c r="I258" s="64">
        <f>SUM(I259)</f>
        <v>0</v>
      </c>
      <c r="J258" s="64">
        <f>SUM(J259)</f>
        <v>0</v>
      </c>
    </row>
    <row r="259" spans="1:10" ht="22.5" customHeight="1" outlineLevel="3">
      <c r="A259" s="42" t="s">
        <v>151</v>
      </c>
      <c r="B259" s="60" t="s">
        <v>39</v>
      </c>
      <c r="C259" s="60" t="s">
        <v>80</v>
      </c>
      <c r="D259" s="60" t="s">
        <v>4</v>
      </c>
      <c r="E259" s="62">
        <v>0</v>
      </c>
      <c r="F259" s="63">
        <v>600</v>
      </c>
      <c r="G259" s="64"/>
      <c r="H259" s="64">
        <v>20</v>
      </c>
      <c r="I259" s="64">
        <v>0</v>
      </c>
      <c r="J259" s="64">
        <v>0</v>
      </c>
    </row>
    <row r="260" spans="1:10" ht="24" hidden="1" outlineLevel="3">
      <c r="A260" s="42" t="s">
        <v>150</v>
      </c>
      <c r="B260" s="60" t="s">
        <v>39</v>
      </c>
      <c r="C260" s="60" t="s">
        <v>80</v>
      </c>
      <c r="D260" s="60" t="s">
        <v>16</v>
      </c>
      <c r="E260" s="62">
        <v>0</v>
      </c>
      <c r="F260" s="61"/>
      <c r="G260" s="64">
        <f>SUM(G261)</f>
        <v>0</v>
      </c>
      <c r="H260" s="64">
        <f>SUM(H261)</f>
        <v>0</v>
      </c>
      <c r="I260" s="64">
        <f>SUM(I261)</f>
        <v>0</v>
      </c>
      <c r="J260" s="64">
        <f>SUM(J261)</f>
        <v>0</v>
      </c>
    </row>
    <row r="261" spans="1:10" ht="24" hidden="1" outlineLevel="3">
      <c r="A261" s="42" t="s">
        <v>99</v>
      </c>
      <c r="B261" s="60" t="s">
        <v>39</v>
      </c>
      <c r="C261" s="60" t="s">
        <v>80</v>
      </c>
      <c r="D261" s="60" t="s">
        <v>16</v>
      </c>
      <c r="E261" s="62">
        <v>0</v>
      </c>
      <c r="F261" s="61">
        <v>200</v>
      </c>
      <c r="G261" s="64"/>
      <c r="H261" s="64">
        <v>0</v>
      </c>
      <c r="I261" s="64">
        <v>0</v>
      </c>
      <c r="J261" s="64">
        <v>0</v>
      </c>
    </row>
    <row r="262" spans="1:10" ht="27.75" customHeight="1" outlineLevel="3">
      <c r="A262" s="43" t="s">
        <v>315</v>
      </c>
      <c r="B262" s="60" t="s">
        <v>39</v>
      </c>
      <c r="C262" s="60" t="s">
        <v>113</v>
      </c>
      <c r="D262" s="60" t="s">
        <v>23</v>
      </c>
      <c r="E262" s="62">
        <v>0</v>
      </c>
      <c r="F262" s="61"/>
      <c r="G262" s="64">
        <f>SUM(G263+G265+G267+G269+G272)</f>
        <v>0</v>
      </c>
      <c r="H262" s="64">
        <f>SUM(H263+H265+H267+H269+H272)</f>
        <v>12300</v>
      </c>
      <c r="I262" s="64">
        <f>SUM(I263+I265+I267+I269+I272)</f>
        <v>12300</v>
      </c>
      <c r="J262" s="64">
        <f>SUM(J263+J265+J267+J269+J272)</f>
        <v>12300</v>
      </c>
    </row>
    <row r="263" spans="1:10" ht="12.75" outlineLevel="3">
      <c r="A263" s="43" t="s">
        <v>75</v>
      </c>
      <c r="B263" s="60" t="s">
        <v>39</v>
      </c>
      <c r="C263" s="60" t="s">
        <v>80</v>
      </c>
      <c r="D263" s="60" t="s">
        <v>23</v>
      </c>
      <c r="E263" s="62">
        <v>0</v>
      </c>
      <c r="F263" s="61"/>
      <c r="G263" s="64">
        <f>SUM(G264:G264)</f>
        <v>0</v>
      </c>
      <c r="H263" s="64">
        <f>SUM(H264:H264)</f>
        <v>8656.7</v>
      </c>
      <c r="I263" s="64">
        <f>SUM(I264:I264)</f>
        <v>8656.7</v>
      </c>
      <c r="J263" s="64">
        <f>SUM(J264:J264)</f>
        <v>8656.7</v>
      </c>
    </row>
    <row r="264" spans="1:10" ht="27" customHeight="1" outlineLevel="3">
      <c r="A264" s="42" t="s">
        <v>151</v>
      </c>
      <c r="B264" s="60" t="s">
        <v>39</v>
      </c>
      <c r="C264" s="60" t="s">
        <v>80</v>
      </c>
      <c r="D264" s="60" t="s">
        <v>23</v>
      </c>
      <c r="E264" s="62">
        <v>0</v>
      </c>
      <c r="F264" s="61">
        <v>600</v>
      </c>
      <c r="G264" s="64"/>
      <c r="H264" s="64">
        <f>8450+206.7</f>
        <v>8656.7</v>
      </c>
      <c r="I264" s="64">
        <f>8450+206.7</f>
        <v>8656.7</v>
      </c>
      <c r="J264" s="64">
        <f>8450+206.7</f>
        <v>8656.7</v>
      </c>
    </row>
    <row r="265" spans="1:10" ht="16.5" customHeight="1" outlineLevel="5">
      <c r="A265" s="43" t="s">
        <v>76</v>
      </c>
      <c r="B265" s="60" t="s">
        <v>39</v>
      </c>
      <c r="C265" s="60" t="s">
        <v>80</v>
      </c>
      <c r="D265" s="60" t="s">
        <v>23</v>
      </c>
      <c r="E265" s="62">
        <v>0</v>
      </c>
      <c r="F265" s="63"/>
      <c r="G265" s="64">
        <f>SUM(G266)</f>
        <v>0</v>
      </c>
      <c r="H265" s="64">
        <f>SUM(H266)</f>
        <v>1693</v>
      </c>
      <c r="I265" s="64">
        <f>SUM(I266)</f>
        <v>1693</v>
      </c>
      <c r="J265" s="64">
        <f>SUM(J266)</f>
        <v>1693</v>
      </c>
    </row>
    <row r="266" spans="1:10" ht="27" customHeight="1" outlineLevel="5">
      <c r="A266" s="42" t="s">
        <v>151</v>
      </c>
      <c r="B266" s="60" t="s">
        <v>39</v>
      </c>
      <c r="C266" s="60" t="s">
        <v>80</v>
      </c>
      <c r="D266" s="60" t="s">
        <v>23</v>
      </c>
      <c r="E266" s="62">
        <v>0</v>
      </c>
      <c r="F266" s="63">
        <v>600</v>
      </c>
      <c r="G266" s="64"/>
      <c r="H266" s="64">
        <f>862+731+100</f>
        <v>1693</v>
      </c>
      <c r="I266" s="64">
        <f>862+731+100</f>
        <v>1693</v>
      </c>
      <c r="J266" s="64">
        <f>862+731+100</f>
        <v>1693</v>
      </c>
    </row>
    <row r="267" spans="1:10" ht="12.75" outlineLevel="5">
      <c r="A267" s="43" t="s">
        <v>77</v>
      </c>
      <c r="B267" s="60" t="s">
        <v>39</v>
      </c>
      <c r="C267" s="60" t="s">
        <v>80</v>
      </c>
      <c r="D267" s="60" t="s">
        <v>23</v>
      </c>
      <c r="E267" s="62">
        <v>0</v>
      </c>
      <c r="F267" s="63"/>
      <c r="G267" s="64">
        <f>SUM(G268:G268)</f>
        <v>0</v>
      </c>
      <c r="H267" s="64">
        <f>SUM(H268:H268)</f>
        <v>1457</v>
      </c>
      <c r="I267" s="64">
        <f>SUM(I268:I268)</f>
        <v>1457</v>
      </c>
      <c r="J267" s="64">
        <f>SUM(J268:J268)</f>
        <v>1457</v>
      </c>
    </row>
    <row r="268" spans="1:10" ht="24" outlineLevel="5">
      <c r="A268" s="42" t="s">
        <v>151</v>
      </c>
      <c r="B268" s="60" t="s">
        <v>39</v>
      </c>
      <c r="C268" s="60" t="s">
        <v>80</v>
      </c>
      <c r="D268" s="60" t="s">
        <v>23</v>
      </c>
      <c r="E268" s="62">
        <v>0</v>
      </c>
      <c r="F268" s="63">
        <v>600</v>
      </c>
      <c r="G268" s="64"/>
      <c r="H268" s="64">
        <f>1069+288+100</f>
        <v>1457</v>
      </c>
      <c r="I268" s="64">
        <f>1069+288+100</f>
        <v>1457</v>
      </c>
      <c r="J268" s="64">
        <f>1069+288+100</f>
        <v>1457</v>
      </c>
    </row>
    <row r="269" spans="1:10" ht="12.75" outlineLevel="5">
      <c r="A269" s="43" t="s">
        <v>78</v>
      </c>
      <c r="B269" s="60" t="s">
        <v>39</v>
      </c>
      <c r="C269" s="60" t="s">
        <v>81</v>
      </c>
      <c r="D269" s="60" t="s">
        <v>23</v>
      </c>
      <c r="E269" s="62">
        <v>0</v>
      </c>
      <c r="F269" s="63"/>
      <c r="G269" s="64">
        <f>SUM(G270)</f>
        <v>0</v>
      </c>
      <c r="H269" s="64">
        <f>SUM(H270)</f>
        <v>493.3</v>
      </c>
      <c r="I269" s="64">
        <f>SUM(I270)</f>
        <v>493.3</v>
      </c>
      <c r="J269" s="64">
        <f>SUM(J270)</f>
        <v>493.3</v>
      </c>
    </row>
    <row r="270" spans="1:10" ht="24" outlineLevel="5">
      <c r="A270" s="42" t="s">
        <v>151</v>
      </c>
      <c r="B270" s="60" t="s">
        <v>39</v>
      </c>
      <c r="C270" s="60" t="s">
        <v>81</v>
      </c>
      <c r="D270" s="60" t="s">
        <v>23</v>
      </c>
      <c r="E270" s="62">
        <v>0</v>
      </c>
      <c r="F270" s="63">
        <v>600</v>
      </c>
      <c r="G270" s="64"/>
      <c r="H270" s="64">
        <v>493.3</v>
      </c>
      <c r="I270" s="64">
        <v>493.3</v>
      </c>
      <c r="J270" s="64">
        <v>493.3</v>
      </c>
    </row>
    <row r="271" spans="1:10" ht="12.75" hidden="1" outlineLevel="5">
      <c r="A271" s="43" t="s">
        <v>79</v>
      </c>
      <c r="B271" s="60" t="s">
        <v>39</v>
      </c>
      <c r="C271" s="60" t="s">
        <v>82</v>
      </c>
      <c r="D271" s="60" t="s">
        <v>23</v>
      </c>
      <c r="E271" s="62">
        <v>0</v>
      </c>
      <c r="F271" s="63"/>
      <c r="G271" s="64">
        <f>SUM(G272+G273)</f>
        <v>0</v>
      </c>
      <c r="H271" s="64">
        <f>SUM(H272+H273)</f>
        <v>0</v>
      </c>
      <c r="I271" s="64">
        <f>SUM(I272+I273)</f>
        <v>0</v>
      </c>
      <c r="J271" s="64">
        <f>SUM(J272+J273)</f>
        <v>0</v>
      </c>
    </row>
    <row r="272" spans="1:10" ht="24" hidden="1" outlineLevel="5">
      <c r="A272" s="42" t="s">
        <v>151</v>
      </c>
      <c r="B272" s="60" t="s">
        <v>39</v>
      </c>
      <c r="C272" s="60" t="s">
        <v>82</v>
      </c>
      <c r="D272" s="60" t="s">
        <v>23</v>
      </c>
      <c r="E272" s="62">
        <v>0</v>
      </c>
      <c r="F272" s="63">
        <v>600</v>
      </c>
      <c r="G272" s="64">
        <v>0</v>
      </c>
      <c r="H272" s="64">
        <v>0</v>
      </c>
      <c r="I272" s="64">
        <v>0</v>
      </c>
      <c r="J272" s="64">
        <v>0</v>
      </c>
    </row>
    <row r="273" spans="1:10" ht="36" hidden="1" outlineLevel="5">
      <c r="A273" s="42" t="s">
        <v>303</v>
      </c>
      <c r="B273" s="60" t="s">
        <v>39</v>
      </c>
      <c r="C273" s="60" t="s">
        <v>82</v>
      </c>
      <c r="D273" s="60" t="s">
        <v>299</v>
      </c>
      <c r="E273" s="62">
        <v>0</v>
      </c>
      <c r="F273" s="63"/>
      <c r="G273" s="64">
        <f>SUM(G274)</f>
        <v>0</v>
      </c>
      <c r="H273" s="64">
        <f>SUM(H274)</f>
        <v>0</v>
      </c>
      <c r="I273" s="64">
        <f>SUM(I274)</f>
        <v>0</v>
      </c>
      <c r="J273" s="64">
        <f>SUM(J274)</f>
        <v>0</v>
      </c>
    </row>
    <row r="274" spans="1:10" ht="36" hidden="1" outlineLevel="5">
      <c r="A274" s="42" t="s">
        <v>305</v>
      </c>
      <c r="B274" s="60" t="s">
        <v>39</v>
      </c>
      <c r="C274" s="60" t="s">
        <v>82</v>
      </c>
      <c r="D274" s="60" t="s">
        <v>299</v>
      </c>
      <c r="E274" s="62">
        <v>0</v>
      </c>
      <c r="F274" s="63">
        <v>500</v>
      </c>
      <c r="G274" s="64">
        <v>0</v>
      </c>
      <c r="H274" s="64">
        <v>0</v>
      </c>
      <c r="I274" s="64">
        <v>0</v>
      </c>
      <c r="J274" s="64">
        <v>0</v>
      </c>
    </row>
    <row r="275" spans="1:10" ht="12.75" hidden="1" outlineLevel="5">
      <c r="A275" s="42" t="s">
        <v>205</v>
      </c>
      <c r="B275" s="60" t="s">
        <v>39</v>
      </c>
      <c r="C275" s="60" t="s">
        <v>206</v>
      </c>
      <c r="D275" s="60"/>
      <c r="E275" s="62"/>
      <c r="F275" s="63"/>
      <c r="G275" s="64">
        <f>SUM(G276)</f>
        <v>0</v>
      </c>
      <c r="H275" s="64">
        <f>SUM(H276)</f>
        <v>0</v>
      </c>
      <c r="I275" s="64">
        <f>SUM(I276)</f>
        <v>0</v>
      </c>
      <c r="J275" s="64">
        <f>SUM(J276)</f>
        <v>0</v>
      </c>
    </row>
    <row r="276" spans="1:10" ht="12.75" hidden="1" outlineLevel="5">
      <c r="A276" s="42" t="s">
        <v>207</v>
      </c>
      <c r="B276" s="60" t="s">
        <v>39</v>
      </c>
      <c r="C276" s="60" t="s">
        <v>208</v>
      </c>
      <c r="D276" s="60"/>
      <c r="E276" s="62"/>
      <c r="F276" s="63"/>
      <c r="G276" s="64">
        <f>SUM(G279)</f>
        <v>0</v>
      </c>
      <c r="H276" s="64">
        <f>SUM(H279)</f>
        <v>0</v>
      </c>
      <c r="I276" s="64">
        <f>SUM(I279)</f>
        <v>0</v>
      </c>
      <c r="J276" s="64">
        <f>SUM(J279)</f>
        <v>0</v>
      </c>
    </row>
    <row r="277" spans="1:10" ht="36" hidden="1" outlineLevel="5">
      <c r="A277" s="42" t="s">
        <v>245</v>
      </c>
      <c r="B277" s="60" t="s">
        <v>39</v>
      </c>
      <c r="C277" s="60" t="s">
        <v>208</v>
      </c>
      <c r="D277" s="60" t="s">
        <v>6</v>
      </c>
      <c r="E277" s="62">
        <v>0</v>
      </c>
      <c r="F277" s="63"/>
      <c r="G277" s="64">
        <f>SUM(G278)</f>
        <v>0</v>
      </c>
      <c r="H277" s="64">
        <f>SUM(H278)</f>
        <v>0</v>
      </c>
      <c r="I277" s="64">
        <f>SUM(I278)</f>
        <v>0</v>
      </c>
      <c r="J277" s="64">
        <f>SUM(J278)</f>
        <v>0</v>
      </c>
    </row>
    <row r="278" spans="1:10" ht="24" hidden="1" outlineLevel="5">
      <c r="A278" s="42" t="s">
        <v>196</v>
      </c>
      <c r="B278" s="60" t="s">
        <v>39</v>
      </c>
      <c r="C278" s="60" t="s">
        <v>208</v>
      </c>
      <c r="D278" s="60" t="s">
        <v>6</v>
      </c>
      <c r="E278" s="62">
        <v>3</v>
      </c>
      <c r="F278" s="61"/>
      <c r="G278" s="64">
        <f>SUM(G279:G279)</f>
        <v>0</v>
      </c>
      <c r="H278" s="64">
        <f>SUM(H279:H279)</f>
        <v>0</v>
      </c>
      <c r="I278" s="64">
        <f>SUM(I279:I279)</f>
        <v>0</v>
      </c>
      <c r="J278" s="64">
        <f>SUM(J279:J279)</f>
        <v>0</v>
      </c>
    </row>
    <row r="279" spans="1:10" ht="24" hidden="1" outlineLevel="5">
      <c r="A279" s="42" t="s">
        <v>154</v>
      </c>
      <c r="B279" s="60" t="s">
        <v>39</v>
      </c>
      <c r="C279" s="60" t="s">
        <v>208</v>
      </c>
      <c r="D279" s="60" t="s">
        <v>6</v>
      </c>
      <c r="E279" s="62">
        <v>3</v>
      </c>
      <c r="F279" s="61">
        <v>400</v>
      </c>
      <c r="G279" s="64">
        <v>0</v>
      </c>
      <c r="H279" s="64">
        <v>0</v>
      </c>
      <c r="I279" s="64">
        <v>0</v>
      </c>
      <c r="J279" s="64">
        <v>0</v>
      </c>
    </row>
    <row r="280" spans="1:10" ht="21" customHeight="1" outlineLevel="5">
      <c r="A280" s="42" t="s">
        <v>83</v>
      </c>
      <c r="B280" s="60" t="s">
        <v>39</v>
      </c>
      <c r="C280" s="60" t="s">
        <v>161</v>
      </c>
      <c r="D280" s="60"/>
      <c r="E280" s="62"/>
      <c r="F280" s="61"/>
      <c r="G280" s="64">
        <f>SUM(G281+G284+G297+G309)</f>
        <v>0</v>
      </c>
      <c r="H280" s="64">
        <f>SUM(H281+H284+H297+H309)</f>
        <v>28404.8</v>
      </c>
      <c r="I280" s="64">
        <f>SUM(I281+I284+I297+I309)</f>
        <v>25116.699999999997</v>
      </c>
      <c r="J280" s="64">
        <f>SUM(J281+J284+J297+J309)</f>
        <v>25117</v>
      </c>
    </row>
    <row r="281" spans="1:10" ht="26.25" customHeight="1" outlineLevel="5">
      <c r="A281" s="42" t="s">
        <v>85</v>
      </c>
      <c r="B281" s="60" t="s">
        <v>39</v>
      </c>
      <c r="C281" s="60" t="s">
        <v>86</v>
      </c>
      <c r="D281" s="60"/>
      <c r="E281" s="62"/>
      <c r="F281" s="61"/>
      <c r="G281" s="64">
        <f aca="true" t="shared" si="12" ref="G281:J282">SUM(G282)</f>
        <v>0</v>
      </c>
      <c r="H281" s="64">
        <f t="shared" si="12"/>
        <v>4000</v>
      </c>
      <c r="I281" s="64">
        <f t="shared" si="12"/>
        <v>4000</v>
      </c>
      <c r="J281" s="64">
        <f t="shared" si="12"/>
        <v>4000</v>
      </c>
    </row>
    <row r="282" spans="1:10" ht="24" customHeight="1" outlineLevel="5">
      <c r="A282" s="42" t="s">
        <v>150</v>
      </c>
      <c r="B282" s="60" t="s">
        <v>39</v>
      </c>
      <c r="C282" s="60" t="s">
        <v>86</v>
      </c>
      <c r="D282" s="60" t="s">
        <v>16</v>
      </c>
      <c r="E282" s="62">
        <v>0</v>
      </c>
      <c r="F282" s="61"/>
      <c r="G282" s="64">
        <f t="shared" si="12"/>
        <v>0</v>
      </c>
      <c r="H282" s="64">
        <f t="shared" si="12"/>
        <v>4000</v>
      </c>
      <c r="I282" s="64">
        <f t="shared" si="12"/>
        <v>4000</v>
      </c>
      <c r="J282" s="64">
        <f t="shared" si="12"/>
        <v>4000</v>
      </c>
    </row>
    <row r="283" spans="1:10" ht="12.75" outlineLevel="5">
      <c r="A283" s="42" t="s">
        <v>152</v>
      </c>
      <c r="B283" s="60" t="s">
        <v>39</v>
      </c>
      <c r="C283" s="60" t="s">
        <v>86</v>
      </c>
      <c r="D283" s="60" t="s">
        <v>16</v>
      </c>
      <c r="E283" s="62">
        <v>0</v>
      </c>
      <c r="F283" s="61">
        <v>300</v>
      </c>
      <c r="G283" s="64"/>
      <c r="H283" s="64">
        <v>4000</v>
      </c>
      <c r="I283" s="64">
        <v>4000</v>
      </c>
      <c r="J283" s="64">
        <f>4000+230-230</f>
        <v>4000</v>
      </c>
    </row>
    <row r="284" spans="1:10" ht="18.75" customHeight="1" outlineLevel="5">
      <c r="A284" s="42" t="s">
        <v>87</v>
      </c>
      <c r="B284" s="60" t="s">
        <v>39</v>
      </c>
      <c r="C284" s="60" t="s">
        <v>89</v>
      </c>
      <c r="D284" s="60"/>
      <c r="E284" s="62"/>
      <c r="F284" s="61"/>
      <c r="G284" s="64">
        <f>SUM(G285+G287)</f>
        <v>127.122</v>
      </c>
      <c r="H284" s="64">
        <f>SUM(H285+H287)</f>
        <v>15467.322</v>
      </c>
      <c r="I284" s="64">
        <f>SUM(I285+I287)</f>
        <v>12051.999999999998</v>
      </c>
      <c r="J284" s="64">
        <f>SUM(J285+J287)</f>
        <v>12052.3</v>
      </c>
    </row>
    <row r="285" spans="1:10" ht="58.5" customHeight="1" outlineLevel="5">
      <c r="A285" s="42" t="s">
        <v>247</v>
      </c>
      <c r="B285" s="60" t="s">
        <v>39</v>
      </c>
      <c r="C285" s="60" t="s">
        <v>89</v>
      </c>
      <c r="D285" s="60" t="s">
        <v>7</v>
      </c>
      <c r="E285" s="62">
        <v>0</v>
      </c>
      <c r="F285" s="61"/>
      <c r="G285" s="64">
        <f>SUM(G286)</f>
        <v>0</v>
      </c>
      <c r="H285" s="64">
        <f>SUM(H286)</f>
        <v>800</v>
      </c>
      <c r="I285" s="64">
        <f>SUM(I286)</f>
        <v>0</v>
      </c>
      <c r="J285" s="64">
        <f>SUM(J286)</f>
        <v>0</v>
      </c>
    </row>
    <row r="286" spans="1:10" ht="16.5" customHeight="1" outlineLevel="5">
      <c r="A286" s="42" t="s">
        <v>152</v>
      </c>
      <c r="B286" s="60" t="s">
        <v>39</v>
      </c>
      <c r="C286" s="60" t="s">
        <v>89</v>
      </c>
      <c r="D286" s="60" t="s">
        <v>7</v>
      </c>
      <c r="E286" s="62">
        <v>0</v>
      </c>
      <c r="F286" s="61">
        <v>300</v>
      </c>
      <c r="G286" s="64"/>
      <c r="H286" s="64">
        <v>800</v>
      </c>
      <c r="I286" s="64">
        <v>0</v>
      </c>
      <c r="J286" s="64">
        <v>0</v>
      </c>
    </row>
    <row r="287" spans="1:10" ht="22.5" customHeight="1">
      <c r="A287" s="42" t="s">
        <v>150</v>
      </c>
      <c r="B287" s="60" t="s">
        <v>39</v>
      </c>
      <c r="C287" s="60" t="s">
        <v>89</v>
      </c>
      <c r="D287" s="60" t="s">
        <v>16</v>
      </c>
      <c r="E287" s="62">
        <v>0</v>
      </c>
      <c r="F287" s="61"/>
      <c r="G287" s="64">
        <f>SUM(G291+G294+G295+G296+G288)</f>
        <v>127.122</v>
      </c>
      <c r="H287" s="64">
        <f>SUM(H291+H294+H295+H296+H288)</f>
        <v>14667.322</v>
      </c>
      <c r="I287" s="64">
        <f>SUM(I291+I294+I295+I296+I288)</f>
        <v>12051.999999999998</v>
      </c>
      <c r="J287" s="64">
        <f>SUM(J291+J294+J295+J296+J288)</f>
        <v>12052.3</v>
      </c>
    </row>
    <row r="288" spans="1:10" ht="24.75" customHeight="1" hidden="1">
      <c r="A288" s="42" t="s">
        <v>323</v>
      </c>
      <c r="B288" s="60" t="s">
        <v>39</v>
      </c>
      <c r="C288" s="60" t="s">
        <v>89</v>
      </c>
      <c r="D288" s="60" t="s">
        <v>16</v>
      </c>
      <c r="E288" s="62">
        <v>0</v>
      </c>
      <c r="F288" s="61"/>
      <c r="G288" s="64">
        <f>SUM(G289:G290)</f>
        <v>0</v>
      </c>
      <c r="H288" s="64">
        <f>SUM(H289:H290)</f>
        <v>0</v>
      </c>
      <c r="I288" s="64">
        <f>SUM(I289:I290)</f>
        <v>0</v>
      </c>
      <c r="J288" s="64">
        <f>SUM(J289:J290)</f>
        <v>0</v>
      </c>
    </row>
    <row r="289" spans="1:10" ht="15.75" customHeight="1" hidden="1">
      <c r="A289" s="42" t="s">
        <v>152</v>
      </c>
      <c r="B289" s="60" t="s">
        <v>39</v>
      </c>
      <c r="C289" s="60" t="s">
        <v>89</v>
      </c>
      <c r="D289" s="60" t="s">
        <v>16</v>
      </c>
      <c r="E289" s="62">
        <v>0</v>
      </c>
      <c r="F289" s="61">
        <v>300</v>
      </c>
      <c r="G289" s="64"/>
      <c r="H289" s="64">
        <v>0</v>
      </c>
      <c r="I289" s="64">
        <v>0</v>
      </c>
      <c r="J289" s="64">
        <v>0</v>
      </c>
    </row>
    <row r="290" spans="1:10" ht="24.75" customHeight="1" hidden="1">
      <c r="A290" s="42" t="s">
        <v>99</v>
      </c>
      <c r="B290" s="60" t="s">
        <v>39</v>
      </c>
      <c r="C290" s="60" t="s">
        <v>89</v>
      </c>
      <c r="D290" s="60" t="s">
        <v>16</v>
      </c>
      <c r="E290" s="62">
        <v>0</v>
      </c>
      <c r="F290" s="61">
        <v>200</v>
      </c>
      <c r="G290" s="64"/>
      <c r="H290" s="64">
        <v>0</v>
      </c>
      <c r="I290" s="64">
        <v>0</v>
      </c>
      <c r="J290" s="64">
        <v>0</v>
      </c>
    </row>
    <row r="291" spans="1:10" ht="84">
      <c r="A291" s="42" t="s">
        <v>103</v>
      </c>
      <c r="B291" s="60" t="s">
        <v>39</v>
      </c>
      <c r="C291" s="60" t="s">
        <v>89</v>
      </c>
      <c r="D291" s="60" t="s">
        <v>16</v>
      </c>
      <c r="E291" s="62">
        <v>0</v>
      </c>
      <c r="F291" s="61"/>
      <c r="G291" s="64">
        <f>SUM(G292:G293)</f>
        <v>127.122</v>
      </c>
      <c r="H291" s="64">
        <f>SUM(H292:H293)</f>
        <v>10151.022</v>
      </c>
      <c r="I291" s="64">
        <f>SUM(I292:I293)</f>
        <v>7561.599999999999</v>
      </c>
      <c r="J291" s="64">
        <f>SUM(J292:J293)</f>
        <v>7561.599999999999</v>
      </c>
    </row>
    <row r="292" spans="1:10" ht="12.75">
      <c r="A292" s="42" t="s">
        <v>152</v>
      </c>
      <c r="B292" s="60" t="s">
        <v>39</v>
      </c>
      <c r="C292" s="60" t="s">
        <v>89</v>
      </c>
      <c r="D292" s="60" t="s">
        <v>16</v>
      </c>
      <c r="E292" s="62">
        <v>0</v>
      </c>
      <c r="F292" s="61">
        <v>300</v>
      </c>
      <c r="G292" s="64">
        <v>125.8739</v>
      </c>
      <c r="H292" s="64">
        <f>9924.643+125.8739</f>
        <v>10050.5169</v>
      </c>
      <c r="I292" s="64">
        <v>7486.73</v>
      </c>
      <c r="J292" s="64">
        <v>7486.73</v>
      </c>
    </row>
    <row r="293" spans="1:10" ht="26.25" customHeight="1">
      <c r="A293" s="42" t="s">
        <v>99</v>
      </c>
      <c r="B293" s="60" t="s">
        <v>39</v>
      </c>
      <c r="C293" s="60" t="s">
        <v>89</v>
      </c>
      <c r="D293" s="60" t="s">
        <v>16</v>
      </c>
      <c r="E293" s="62">
        <v>0</v>
      </c>
      <c r="F293" s="61">
        <v>200</v>
      </c>
      <c r="G293" s="64">
        <v>1.2481</v>
      </c>
      <c r="H293" s="64">
        <f>99.257+1.2481</f>
        <v>100.5051</v>
      </c>
      <c r="I293" s="64">
        <v>74.87</v>
      </c>
      <c r="J293" s="64">
        <v>74.87</v>
      </c>
    </row>
    <row r="294" spans="1:10" ht="67.5" customHeight="1">
      <c r="A294" s="42" t="s">
        <v>104</v>
      </c>
      <c r="B294" s="60" t="s">
        <v>39</v>
      </c>
      <c r="C294" s="60" t="s">
        <v>89</v>
      </c>
      <c r="D294" s="60" t="s">
        <v>16</v>
      </c>
      <c r="E294" s="62">
        <v>0</v>
      </c>
      <c r="F294" s="61">
        <v>300</v>
      </c>
      <c r="G294" s="64"/>
      <c r="H294" s="64">
        <v>973.5</v>
      </c>
      <c r="I294" s="64">
        <v>973.5</v>
      </c>
      <c r="J294" s="64">
        <v>973.5</v>
      </c>
    </row>
    <row r="295" spans="1:10" ht="63.75" customHeight="1">
      <c r="A295" s="42" t="s">
        <v>105</v>
      </c>
      <c r="B295" s="60" t="s">
        <v>39</v>
      </c>
      <c r="C295" s="60" t="s">
        <v>89</v>
      </c>
      <c r="D295" s="60" t="s">
        <v>16</v>
      </c>
      <c r="E295" s="62">
        <v>0</v>
      </c>
      <c r="F295" s="61">
        <v>300</v>
      </c>
      <c r="G295" s="64"/>
      <c r="H295" s="64">
        <v>58</v>
      </c>
      <c r="I295" s="64">
        <v>60.9</v>
      </c>
      <c r="J295" s="64">
        <v>61.2</v>
      </c>
    </row>
    <row r="296" spans="1:10" ht="60.75" customHeight="1">
      <c r="A296" s="42" t="s">
        <v>106</v>
      </c>
      <c r="B296" s="60" t="s">
        <v>39</v>
      </c>
      <c r="C296" s="60" t="s">
        <v>89</v>
      </c>
      <c r="D296" s="60" t="s">
        <v>16</v>
      </c>
      <c r="E296" s="62">
        <v>0</v>
      </c>
      <c r="F296" s="61">
        <v>300</v>
      </c>
      <c r="G296" s="64"/>
      <c r="H296" s="64">
        <v>3484.8</v>
      </c>
      <c r="I296" s="64">
        <v>3456</v>
      </c>
      <c r="J296" s="64">
        <v>3456</v>
      </c>
    </row>
    <row r="297" spans="1:10" ht="18.75" customHeight="1">
      <c r="A297" s="42" t="s">
        <v>88</v>
      </c>
      <c r="B297" s="60" t="s">
        <v>39</v>
      </c>
      <c r="C297" s="60" t="s">
        <v>90</v>
      </c>
      <c r="D297" s="60"/>
      <c r="E297" s="62"/>
      <c r="F297" s="61"/>
      <c r="G297" s="64">
        <f>SUM(G300+G298)</f>
        <v>0</v>
      </c>
      <c r="H297" s="64">
        <f>SUM(H300+H298)</f>
        <v>7964.6</v>
      </c>
      <c r="I297" s="64">
        <f>SUM(I300+I298)</f>
        <v>7964.700000000001</v>
      </c>
      <c r="J297" s="64">
        <f>SUM(J300+J298)</f>
        <v>7964.700000000001</v>
      </c>
    </row>
    <row r="298" spans="1:10" ht="0.75" customHeight="1" hidden="1">
      <c r="A298" s="42" t="s">
        <v>243</v>
      </c>
      <c r="B298" s="60" t="s">
        <v>39</v>
      </c>
      <c r="C298" s="60" t="s">
        <v>90</v>
      </c>
      <c r="D298" s="60" t="s">
        <v>244</v>
      </c>
      <c r="E298" s="62">
        <v>0</v>
      </c>
      <c r="F298" s="61"/>
      <c r="G298" s="64">
        <f>SUM(G299)</f>
        <v>0</v>
      </c>
      <c r="H298" s="64">
        <f>SUM(H299)</f>
        <v>0</v>
      </c>
      <c r="I298" s="64">
        <f>SUM(I299)</f>
        <v>0</v>
      </c>
      <c r="J298" s="64">
        <f>SUM(J299)</f>
        <v>0</v>
      </c>
    </row>
    <row r="299" spans="1:10" ht="12.75" hidden="1">
      <c r="A299" s="42" t="s">
        <v>152</v>
      </c>
      <c r="B299" s="60" t="s">
        <v>39</v>
      </c>
      <c r="C299" s="60" t="s">
        <v>90</v>
      </c>
      <c r="D299" s="60" t="s">
        <v>244</v>
      </c>
      <c r="E299" s="62">
        <v>0</v>
      </c>
      <c r="F299" s="61">
        <v>300</v>
      </c>
      <c r="G299" s="64">
        <v>0</v>
      </c>
      <c r="H299" s="64">
        <v>0</v>
      </c>
      <c r="I299" s="64">
        <v>0</v>
      </c>
      <c r="J299" s="64">
        <v>0</v>
      </c>
    </row>
    <row r="300" spans="1:10" ht="27.75" customHeight="1">
      <c r="A300" s="42" t="s">
        <v>150</v>
      </c>
      <c r="B300" s="60" t="s">
        <v>39</v>
      </c>
      <c r="C300" s="60" t="s">
        <v>90</v>
      </c>
      <c r="D300" s="60" t="s">
        <v>16</v>
      </c>
      <c r="E300" s="62">
        <v>0</v>
      </c>
      <c r="F300" s="61"/>
      <c r="G300" s="64">
        <f>SUM(G301+G304+G307)</f>
        <v>0</v>
      </c>
      <c r="H300" s="64">
        <f>SUM(H301+H304+H307)</f>
        <v>7964.6</v>
      </c>
      <c r="I300" s="64">
        <f>SUM(I301+I304+I307)</f>
        <v>7964.700000000001</v>
      </c>
      <c r="J300" s="64">
        <f>SUM(J301+J304+J307)</f>
        <v>7964.700000000001</v>
      </c>
    </row>
    <row r="301" spans="1:10" ht="48.75" customHeight="1">
      <c r="A301" s="42" t="s">
        <v>107</v>
      </c>
      <c r="B301" s="60" t="s">
        <v>39</v>
      </c>
      <c r="C301" s="60" t="s">
        <v>90</v>
      </c>
      <c r="D301" s="60" t="s">
        <v>16</v>
      </c>
      <c r="E301" s="62">
        <v>0</v>
      </c>
      <c r="F301" s="61"/>
      <c r="G301" s="64">
        <f>SUM(G302:G303)</f>
        <v>0</v>
      </c>
      <c r="H301" s="64">
        <f>SUM(H302:H303)</f>
        <v>864.8000000000001</v>
      </c>
      <c r="I301" s="64">
        <f>SUM(I302:I303)</f>
        <v>864.8000000000001</v>
      </c>
      <c r="J301" s="64">
        <f>SUM(J302:J303)</f>
        <v>864.8000000000001</v>
      </c>
    </row>
    <row r="302" spans="1:10" ht="14.25" customHeight="1">
      <c r="A302" s="42" t="s">
        <v>152</v>
      </c>
      <c r="B302" s="60" t="s">
        <v>39</v>
      </c>
      <c r="C302" s="60" t="s">
        <v>90</v>
      </c>
      <c r="D302" s="60" t="s">
        <v>16</v>
      </c>
      <c r="E302" s="62">
        <v>0</v>
      </c>
      <c r="F302" s="61">
        <v>300</v>
      </c>
      <c r="G302" s="64"/>
      <c r="H302" s="64">
        <v>856.2377</v>
      </c>
      <c r="I302" s="64">
        <v>856.2377</v>
      </c>
      <c r="J302" s="64">
        <v>856.2377</v>
      </c>
    </row>
    <row r="303" spans="1:10" ht="23.25" customHeight="1">
      <c r="A303" s="42" t="s">
        <v>99</v>
      </c>
      <c r="B303" s="60" t="s">
        <v>39</v>
      </c>
      <c r="C303" s="60" t="s">
        <v>90</v>
      </c>
      <c r="D303" s="60" t="s">
        <v>16</v>
      </c>
      <c r="E303" s="62">
        <v>0</v>
      </c>
      <c r="F303" s="61">
        <v>200</v>
      </c>
      <c r="G303" s="64"/>
      <c r="H303" s="64">
        <v>8.5623</v>
      </c>
      <c r="I303" s="64">
        <v>8.5623</v>
      </c>
      <c r="J303" s="64">
        <v>8.5623</v>
      </c>
    </row>
    <row r="304" spans="1:10" ht="96">
      <c r="A304" s="42" t="s">
        <v>224</v>
      </c>
      <c r="B304" s="60" t="s">
        <v>39</v>
      </c>
      <c r="C304" s="60" t="s">
        <v>90</v>
      </c>
      <c r="D304" s="60" t="s">
        <v>16</v>
      </c>
      <c r="E304" s="100">
        <v>0</v>
      </c>
      <c r="F304" s="61"/>
      <c r="G304" s="64">
        <f>SUM(G305:G306)</f>
        <v>0</v>
      </c>
      <c r="H304" s="64">
        <f>SUM(H305:H306)</f>
        <v>6800.6</v>
      </c>
      <c r="I304" s="64">
        <f>SUM(I305:I306)</f>
        <v>6800.6</v>
      </c>
      <c r="J304" s="64">
        <f>SUM(J305:J306)</f>
        <v>6800.6</v>
      </c>
    </row>
    <row r="305" spans="1:10" ht="12.75">
      <c r="A305" s="42" t="s">
        <v>108</v>
      </c>
      <c r="B305" s="60" t="s">
        <v>39</v>
      </c>
      <c r="C305" s="60" t="s">
        <v>90</v>
      </c>
      <c r="D305" s="60" t="s">
        <v>16</v>
      </c>
      <c r="E305" s="62">
        <v>0</v>
      </c>
      <c r="F305" s="61">
        <v>300</v>
      </c>
      <c r="G305" s="64"/>
      <c r="H305" s="64">
        <v>5407.7</v>
      </c>
      <c r="I305" s="64">
        <v>5407.7</v>
      </c>
      <c r="J305" s="64">
        <v>5407.7</v>
      </c>
    </row>
    <row r="306" spans="1:10" ht="26.25" customHeight="1">
      <c r="A306" s="42" t="s">
        <v>109</v>
      </c>
      <c r="B306" s="60" t="s">
        <v>39</v>
      </c>
      <c r="C306" s="60" t="s">
        <v>90</v>
      </c>
      <c r="D306" s="60" t="s">
        <v>16</v>
      </c>
      <c r="E306" s="62">
        <v>0</v>
      </c>
      <c r="F306" s="61">
        <v>300</v>
      </c>
      <c r="G306" s="64"/>
      <c r="H306" s="64">
        <v>1392.9</v>
      </c>
      <c r="I306" s="64">
        <v>1392.9</v>
      </c>
      <c r="J306" s="64">
        <v>1392.9</v>
      </c>
    </row>
    <row r="307" spans="1:10" ht="39.75" customHeight="1">
      <c r="A307" s="42" t="s">
        <v>320</v>
      </c>
      <c r="B307" s="60" t="s">
        <v>39</v>
      </c>
      <c r="C307" s="60" t="s">
        <v>90</v>
      </c>
      <c r="D307" s="60" t="s">
        <v>16</v>
      </c>
      <c r="E307" s="100">
        <v>0</v>
      </c>
      <c r="F307" s="61"/>
      <c r="G307" s="64">
        <f>SUM(G308)</f>
        <v>0</v>
      </c>
      <c r="H307" s="64">
        <f>SUM(H308)</f>
        <v>299.2</v>
      </c>
      <c r="I307" s="64">
        <f>SUM(I308)</f>
        <v>299.3</v>
      </c>
      <c r="J307" s="64">
        <f>SUM(J308)</f>
        <v>299.3</v>
      </c>
    </row>
    <row r="308" spans="1:10" ht="26.25" customHeight="1">
      <c r="A308" s="42" t="s">
        <v>99</v>
      </c>
      <c r="B308" s="60" t="s">
        <v>39</v>
      </c>
      <c r="C308" s="60" t="s">
        <v>90</v>
      </c>
      <c r="D308" s="60" t="s">
        <v>16</v>
      </c>
      <c r="E308" s="62">
        <v>0</v>
      </c>
      <c r="F308" s="61">
        <v>200</v>
      </c>
      <c r="G308" s="64"/>
      <c r="H308" s="64">
        <v>299.2</v>
      </c>
      <c r="I308" s="64">
        <v>299.3</v>
      </c>
      <c r="J308" s="64">
        <v>299.3</v>
      </c>
    </row>
    <row r="309" spans="1:10" ht="12.75">
      <c r="A309" s="42" t="s">
        <v>217</v>
      </c>
      <c r="B309" s="60" t="s">
        <v>39</v>
      </c>
      <c r="C309" s="60" t="s">
        <v>216</v>
      </c>
      <c r="D309" s="60"/>
      <c r="E309" s="62"/>
      <c r="F309" s="61"/>
      <c r="G309" s="64">
        <f aca="true" t="shared" si="13" ref="G309:J310">SUM(G310)</f>
        <v>-127.122</v>
      </c>
      <c r="H309" s="64">
        <f t="shared" si="13"/>
        <v>972.8779999999999</v>
      </c>
      <c r="I309" s="64">
        <f t="shared" si="13"/>
        <v>1100</v>
      </c>
      <c r="J309" s="64">
        <f t="shared" si="13"/>
        <v>1100</v>
      </c>
    </row>
    <row r="310" spans="1:10" ht="24">
      <c r="A310" s="42" t="s">
        <v>150</v>
      </c>
      <c r="B310" s="60" t="s">
        <v>39</v>
      </c>
      <c r="C310" s="60" t="s">
        <v>216</v>
      </c>
      <c r="D310" s="60" t="s">
        <v>16</v>
      </c>
      <c r="E310" s="62">
        <v>0</v>
      </c>
      <c r="F310" s="61"/>
      <c r="G310" s="64">
        <f t="shared" si="13"/>
        <v>-127.122</v>
      </c>
      <c r="H310" s="64">
        <f t="shared" si="13"/>
        <v>972.8779999999999</v>
      </c>
      <c r="I310" s="64">
        <f t="shared" si="13"/>
        <v>1100</v>
      </c>
      <c r="J310" s="64">
        <f t="shared" si="13"/>
        <v>1100</v>
      </c>
    </row>
    <row r="311" spans="1:10" ht="84">
      <c r="A311" s="42" t="s">
        <v>103</v>
      </c>
      <c r="B311" s="60" t="s">
        <v>39</v>
      </c>
      <c r="C311" s="60" t="s">
        <v>216</v>
      </c>
      <c r="D311" s="60" t="s">
        <v>16</v>
      </c>
      <c r="E311" s="62">
        <v>0</v>
      </c>
      <c r="F311" s="61"/>
      <c r="G311" s="64">
        <f>SUM(G312:G313)</f>
        <v>-127.122</v>
      </c>
      <c r="H311" s="64">
        <f>SUM(H312:H313)</f>
        <v>972.8779999999999</v>
      </c>
      <c r="I311" s="64">
        <f>SUM(I312:I313)</f>
        <v>1100</v>
      </c>
      <c r="J311" s="64">
        <f>SUM(J312:J313)</f>
        <v>1100</v>
      </c>
    </row>
    <row r="312" spans="1:10" ht="43.5" customHeight="1">
      <c r="A312" s="42" t="s">
        <v>98</v>
      </c>
      <c r="B312" s="60" t="s">
        <v>39</v>
      </c>
      <c r="C312" s="60" t="s">
        <v>216</v>
      </c>
      <c r="D312" s="60" t="s">
        <v>16</v>
      </c>
      <c r="E312" s="62">
        <v>0</v>
      </c>
      <c r="F312" s="61">
        <v>100</v>
      </c>
      <c r="G312" s="64">
        <v>-42.34</v>
      </c>
      <c r="H312" s="64">
        <f>1000-42.34</f>
        <v>957.66</v>
      </c>
      <c r="I312" s="64">
        <v>1000</v>
      </c>
      <c r="J312" s="64">
        <v>1000</v>
      </c>
    </row>
    <row r="313" spans="1:10" ht="25.5" customHeight="1">
      <c r="A313" s="42" t="s">
        <v>99</v>
      </c>
      <c r="B313" s="60" t="s">
        <v>39</v>
      </c>
      <c r="C313" s="60" t="s">
        <v>216</v>
      </c>
      <c r="D313" s="60" t="s">
        <v>16</v>
      </c>
      <c r="E313" s="62">
        <v>0</v>
      </c>
      <c r="F313" s="61">
        <v>200</v>
      </c>
      <c r="G313" s="64">
        <v>-84.782</v>
      </c>
      <c r="H313" s="64">
        <f>100-84.782</f>
        <v>15.218000000000004</v>
      </c>
      <c r="I313" s="64">
        <v>100</v>
      </c>
      <c r="J313" s="64">
        <v>100</v>
      </c>
    </row>
    <row r="314" spans="1:10" ht="20.25" customHeight="1">
      <c r="A314" s="42" t="s">
        <v>91</v>
      </c>
      <c r="B314" s="60" t="s">
        <v>39</v>
      </c>
      <c r="C314" s="60" t="s">
        <v>132</v>
      </c>
      <c r="D314" s="60"/>
      <c r="E314" s="62"/>
      <c r="F314" s="61"/>
      <c r="G314" s="64">
        <f>SUM(G323+G319+G315)</f>
        <v>0</v>
      </c>
      <c r="H314" s="64">
        <f>SUM(H323+H319+H315)</f>
        <v>400</v>
      </c>
      <c r="I314" s="64">
        <f>SUM(I323+I319+I315)</f>
        <v>0</v>
      </c>
      <c r="J314" s="64">
        <f>SUM(J323+J319+J315)</f>
        <v>0</v>
      </c>
    </row>
    <row r="315" spans="1:10" ht="20.25" customHeight="1" hidden="1">
      <c r="A315" s="42" t="s">
        <v>264</v>
      </c>
      <c r="B315" s="60" t="s">
        <v>39</v>
      </c>
      <c r="C315" s="60" t="s">
        <v>209</v>
      </c>
      <c r="D315" s="60"/>
      <c r="E315" s="62"/>
      <c r="F315" s="61"/>
      <c r="G315" s="64">
        <f>SUM(G316)</f>
        <v>0</v>
      </c>
      <c r="H315" s="64">
        <f>SUM(H316)</f>
        <v>0</v>
      </c>
      <c r="I315" s="64">
        <f>SUM(I316)</f>
        <v>0</v>
      </c>
      <c r="J315" s="64">
        <f>SUM(J316)</f>
        <v>0</v>
      </c>
    </row>
    <row r="316" spans="1:10" ht="20.25" customHeight="1" hidden="1">
      <c r="A316" s="42" t="s">
        <v>262</v>
      </c>
      <c r="B316" s="60" t="s">
        <v>39</v>
      </c>
      <c r="C316" s="60" t="s">
        <v>209</v>
      </c>
      <c r="D316" s="60" t="s">
        <v>12</v>
      </c>
      <c r="E316" s="62">
        <v>0</v>
      </c>
      <c r="F316" s="61"/>
      <c r="G316" s="64">
        <f>SUM(G317:G318)</f>
        <v>0</v>
      </c>
      <c r="H316" s="64">
        <f>SUM(H317:H318)</f>
        <v>0</v>
      </c>
      <c r="I316" s="64">
        <f>SUM(I317:I318)</f>
        <v>0</v>
      </c>
      <c r="J316" s="64">
        <f>SUM(J317:J318)</f>
        <v>0</v>
      </c>
    </row>
    <row r="317" spans="1:10" ht="20.25" customHeight="1" hidden="1">
      <c r="A317" s="42" t="s">
        <v>272</v>
      </c>
      <c r="B317" s="60" t="s">
        <v>39</v>
      </c>
      <c r="C317" s="60" t="s">
        <v>209</v>
      </c>
      <c r="D317" s="60" t="s">
        <v>12</v>
      </c>
      <c r="E317" s="62">
        <v>0</v>
      </c>
      <c r="F317" s="61">
        <v>400</v>
      </c>
      <c r="G317" s="64">
        <v>0</v>
      </c>
      <c r="H317" s="64">
        <v>0</v>
      </c>
      <c r="I317" s="64">
        <v>0</v>
      </c>
      <c r="J317" s="64">
        <v>0</v>
      </c>
    </row>
    <row r="318" spans="1:10" ht="20.25" customHeight="1" hidden="1">
      <c r="A318" s="42" t="s">
        <v>263</v>
      </c>
      <c r="B318" s="60" t="s">
        <v>39</v>
      </c>
      <c r="C318" s="60" t="s">
        <v>209</v>
      </c>
      <c r="D318" s="60" t="s">
        <v>12</v>
      </c>
      <c r="E318" s="62">
        <v>0</v>
      </c>
      <c r="F318" s="61">
        <v>400</v>
      </c>
      <c r="G318" s="64">
        <v>0</v>
      </c>
      <c r="H318" s="64">
        <v>0</v>
      </c>
      <c r="I318" s="64">
        <v>0</v>
      </c>
      <c r="J318" s="64">
        <v>0</v>
      </c>
    </row>
    <row r="319" spans="1:10" ht="12.75" hidden="1">
      <c r="A319" s="42" t="s">
        <v>260</v>
      </c>
      <c r="B319" s="60" t="s">
        <v>39</v>
      </c>
      <c r="C319" s="60" t="s">
        <v>259</v>
      </c>
      <c r="D319" s="60"/>
      <c r="E319" s="62"/>
      <c r="F319" s="61"/>
      <c r="G319" s="64">
        <f>SUM(G320)</f>
        <v>0</v>
      </c>
      <c r="H319" s="64">
        <f>SUM(H320)</f>
        <v>0</v>
      </c>
      <c r="I319" s="64">
        <f>SUM(I320)</f>
        <v>0</v>
      </c>
      <c r="J319" s="64">
        <f>SUM(J320)</f>
        <v>0</v>
      </c>
    </row>
    <row r="320" spans="1:10" ht="24" hidden="1">
      <c r="A320" s="42" t="s">
        <v>235</v>
      </c>
      <c r="B320" s="60" t="s">
        <v>39</v>
      </c>
      <c r="C320" s="60" t="s">
        <v>259</v>
      </c>
      <c r="D320" s="60" t="s">
        <v>18</v>
      </c>
      <c r="E320" s="62">
        <v>0</v>
      </c>
      <c r="F320" s="61"/>
      <c r="G320" s="64">
        <f>SUM(G321:G322)</f>
        <v>0</v>
      </c>
      <c r="H320" s="64">
        <f>SUM(H321:H322)</f>
        <v>0</v>
      </c>
      <c r="I320" s="64">
        <f>SUM(I321:I322)</f>
        <v>0</v>
      </c>
      <c r="J320" s="64">
        <f>SUM(J321:J322)</f>
        <v>0</v>
      </c>
    </row>
    <row r="321" spans="1:10" ht="36" hidden="1">
      <c r="A321" s="42" t="s">
        <v>291</v>
      </c>
      <c r="B321" s="60" t="s">
        <v>39</v>
      </c>
      <c r="C321" s="60" t="s">
        <v>259</v>
      </c>
      <c r="D321" s="60" t="s">
        <v>18</v>
      </c>
      <c r="E321" s="62">
        <v>0</v>
      </c>
      <c r="F321" s="61">
        <v>400</v>
      </c>
      <c r="G321" s="64">
        <v>0</v>
      </c>
      <c r="H321" s="64">
        <v>0</v>
      </c>
      <c r="I321" s="64">
        <v>0</v>
      </c>
      <c r="J321" s="64">
        <v>0</v>
      </c>
    </row>
    <row r="322" spans="1:10" ht="24" hidden="1">
      <c r="A322" s="42" t="s">
        <v>154</v>
      </c>
      <c r="B322" s="60" t="s">
        <v>39</v>
      </c>
      <c r="C322" s="60" t="s">
        <v>259</v>
      </c>
      <c r="D322" s="60" t="s">
        <v>18</v>
      </c>
      <c r="E322" s="62">
        <v>0</v>
      </c>
      <c r="F322" s="61">
        <v>400</v>
      </c>
      <c r="G322" s="64">
        <v>0</v>
      </c>
      <c r="H322" s="64">
        <v>0</v>
      </c>
      <c r="I322" s="64">
        <v>0</v>
      </c>
      <c r="J322" s="64">
        <v>0</v>
      </c>
    </row>
    <row r="323" spans="1:10" ht="12.75">
      <c r="A323" s="42" t="s">
        <v>210</v>
      </c>
      <c r="B323" s="60" t="s">
        <v>39</v>
      </c>
      <c r="C323" s="60" t="s">
        <v>92</v>
      </c>
      <c r="D323" s="60"/>
      <c r="E323" s="62"/>
      <c r="F323" s="61"/>
      <c r="G323" s="64">
        <f aca="true" t="shared" si="14" ref="G323:J324">SUM(G324)</f>
        <v>0</v>
      </c>
      <c r="H323" s="64">
        <f t="shared" si="14"/>
        <v>400</v>
      </c>
      <c r="I323" s="64">
        <f t="shared" si="14"/>
        <v>0</v>
      </c>
      <c r="J323" s="64">
        <f t="shared" si="14"/>
        <v>0</v>
      </c>
    </row>
    <row r="324" spans="1:10" ht="24">
      <c r="A324" s="42" t="s">
        <v>235</v>
      </c>
      <c r="B324" s="60" t="s">
        <v>39</v>
      </c>
      <c r="C324" s="60" t="s">
        <v>92</v>
      </c>
      <c r="D324" s="60" t="s">
        <v>18</v>
      </c>
      <c r="E324" s="62">
        <v>0</v>
      </c>
      <c r="F324" s="61"/>
      <c r="G324" s="64">
        <f t="shared" si="14"/>
        <v>0</v>
      </c>
      <c r="H324" s="64">
        <f t="shared" si="14"/>
        <v>400</v>
      </c>
      <c r="I324" s="64">
        <f t="shared" si="14"/>
        <v>0</v>
      </c>
      <c r="J324" s="64">
        <f t="shared" si="14"/>
        <v>0</v>
      </c>
    </row>
    <row r="325" spans="1:10" ht="24" customHeight="1">
      <c r="A325" s="42" t="s">
        <v>99</v>
      </c>
      <c r="B325" s="60" t="s">
        <v>39</v>
      </c>
      <c r="C325" s="60" t="s">
        <v>92</v>
      </c>
      <c r="D325" s="60" t="s">
        <v>18</v>
      </c>
      <c r="E325" s="62">
        <v>0</v>
      </c>
      <c r="F325" s="61">
        <v>200</v>
      </c>
      <c r="G325" s="64"/>
      <c r="H325" s="64">
        <f>500+10-10-100</f>
        <v>400</v>
      </c>
      <c r="I325" s="64">
        <v>0</v>
      </c>
      <c r="J325" s="64">
        <v>0</v>
      </c>
    </row>
    <row r="326" spans="1:10" ht="12.75">
      <c r="A326" s="42" t="s">
        <v>93</v>
      </c>
      <c r="B326" s="60" t="s">
        <v>39</v>
      </c>
      <c r="C326" s="60" t="s">
        <v>133</v>
      </c>
      <c r="D326" s="60"/>
      <c r="E326" s="62"/>
      <c r="F326" s="61"/>
      <c r="G326" s="64">
        <f>SUM(G328)</f>
        <v>0</v>
      </c>
      <c r="H326" s="64">
        <f>SUM(H328)</f>
        <v>2271.5</v>
      </c>
      <c r="I326" s="64">
        <f>SUM(I328)</f>
        <v>2271.5</v>
      </c>
      <c r="J326" s="64">
        <f>SUM(J328)</f>
        <v>2271.5</v>
      </c>
    </row>
    <row r="327" spans="1:10" ht="18.75" customHeight="1">
      <c r="A327" s="42" t="s">
        <v>347</v>
      </c>
      <c r="B327" s="60" t="s">
        <v>39</v>
      </c>
      <c r="C327" s="60" t="s">
        <v>94</v>
      </c>
      <c r="D327" s="60"/>
      <c r="E327" s="62"/>
      <c r="F327" s="101"/>
      <c r="G327" s="64">
        <f>SUM(G328)</f>
        <v>0</v>
      </c>
      <c r="H327" s="64">
        <f>SUM(H328)</f>
        <v>2271.5</v>
      </c>
      <c r="I327" s="64">
        <f>SUM(I328)</f>
        <v>2271.5</v>
      </c>
      <c r="J327" s="64">
        <f>SUM(J328)</f>
        <v>2271.5</v>
      </c>
    </row>
    <row r="328" spans="1:10" ht="24.75" customHeight="1">
      <c r="A328" s="42" t="s">
        <v>309</v>
      </c>
      <c r="B328" s="60" t="s">
        <v>39</v>
      </c>
      <c r="C328" s="60" t="s">
        <v>94</v>
      </c>
      <c r="D328" s="60" t="s">
        <v>136</v>
      </c>
      <c r="E328" s="62">
        <v>0</v>
      </c>
      <c r="F328" s="61"/>
      <c r="G328" s="64">
        <f>SUM(G329:G330)</f>
        <v>0</v>
      </c>
      <c r="H328" s="64">
        <f>SUM(H329:H330)</f>
        <v>2271.5</v>
      </c>
      <c r="I328" s="64">
        <f>SUM(I329:I330)</f>
        <v>2271.5</v>
      </c>
      <c r="J328" s="64">
        <f>SUM(J329:J330)</f>
        <v>2271.5</v>
      </c>
    </row>
    <row r="329" spans="1:10" ht="24">
      <c r="A329" s="42" t="s">
        <v>151</v>
      </c>
      <c r="B329" s="60" t="s">
        <v>39</v>
      </c>
      <c r="C329" s="60" t="s">
        <v>94</v>
      </c>
      <c r="D329" s="60" t="s">
        <v>136</v>
      </c>
      <c r="E329" s="62">
        <v>0</v>
      </c>
      <c r="F329" s="61">
        <v>600</v>
      </c>
      <c r="G329" s="64"/>
      <c r="H329" s="64">
        <v>1200</v>
      </c>
      <c r="I329" s="64">
        <v>1200</v>
      </c>
      <c r="J329" s="64">
        <v>1200</v>
      </c>
    </row>
    <row r="330" spans="1:10" ht="84">
      <c r="A330" s="42" t="s">
        <v>194</v>
      </c>
      <c r="B330" s="60" t="s">
        <v>39</v>
      </c>
      <c r="C330" s="60" t="s">
        <v>94</v>
      </c>
      <c r="D330" s="60" t="s">
        <v>136</v>
      </c>
      <c r="E330" s="62">
        <v>0</v>
      </c>
      <c r="F330" s="61">
        <v>600</v>
      </c>
      <c r="G330" s="64"/>
      <c r="H330" s="64">
        <f>1071.5</f>
        <v>1071.5</v>
      </c>
      <c r="I330" s="64">
        <f>1071.5</f>
        <v>1071.5</v>
      </c>
      <c r="J330" s="64">
        <f>1071.5</f>
        <v>1071.5</v>
      </c>
    </row>
    <row r="331" spans="1:10" ht="12.75">
      <c r="A331" s="42" t="s">
        <v>348</v>
      </c>
      <c r="B331" s="60" t="s">
        <v>39</v>
      </c>
      <c r="C331" s="60" t="s">
        <v>134</v>
      </c>
      <c r="D331" s="60"/>
      <c r="E331" s="62"/>
      <c r="F331" s="61"/>
      <c r="G331" s="64">
        <f>SUM(G334)</f>
        <v>64</v>
      </c>
      <c r="H331" s="64">
        <f>SUM(H334)</f>
        <v>970</v>
      </c>
      <c r="I331" s="64">
        <f>SUM(I334)</f>
        <v>6</v>
      </c>
      <c r="J331" s="64">
        <f>SUM(J334)</f>
        <v>6</v>
      </c>
    </row>
    <row r="332" spans="1:10" ht="12.75">
      <c r="A332" s="42" t="s">
        <v>318</v>
      </c>
      <c r="B332" s="60" t="s">
        <v>39</v>
      </c>
      <c r="C332" s="60" t="s">
        <v>95</v>
      </c>
      <c r="D332" s="60"/>
      <c r="E332" s="62"/>
      <c r="F332" s="61"/>
      <c r="G332" s="64">
        <f aca="true" t="shared" si="15" ref="G332:J333">SUM(G333)</f>
        <v>64</v>
      </c>
      <c r="H332" s="64">
        <f t="shared" si="15"/>
        <v>970</v>
      </c>
      <c r="I332" s="64">
        <f t="shared" si="15"/>
        <v>6</v>
      </c>
      <c r="J332" s="64">
        <f t="shared" si="15"/>
        <v>6</v>
      </c>
    </row>
    <row r="333" spans="1:10" ht="24">
      <c r="A333" s="42" t="s">
        <v>150</v>
      </c>
      <c r="B333" s="60" t="s">
        <v>39</v>
      </c>
      <c r="C333" s="60" t="s">
        <v>95</v>
      </c>
      <c r="D333" s="60" t="s">
        <v>16</v>
      </c>
      <c r="E333" s="62">
        <v>0</v>
      </c>
      <c r="F333" s="61"/>
      <c r="G333" s="64">
        <f t="shared" si="15"/>
        <v>64</v>
      </c>
      <c r="H333" s="64">
        <f t="shared" si="15"/>
        <v>970</v>
      </c>
      <c r="I333" s="64">
        <f t="shared" si="15"/>
        <v>6</v>
      </c>
      <c r="J333" s="64">
        <f t="shared" si="15"/>
        <v>6</v>
      </c>
    </row>
    <row r="334" spans="1:10" ht="12.75">
      <c r="A334" s="42" t="s">
        <v>351</v>
      </c>
      <c r="B334" s="60" t="s">
        <v>39</v>
      </c>
      <c r="C334" s="60" t="s">
        <v>95</v>
      </c>
      <c r="D334" s="60" t="s">
        <v>16</v>
      </c>
      <c r="E334" s="62">
        <v>0</v>
      </c>
      <c r="F334" s="61">
        <v>700</v>
      </c>
      <c r="G334" s="64">
        <v>64</v>
      </c>
      <c r="H334" s="64">
        <f>6+900+64</f>
        <v>970</v>
      </c>
      <c r="I334" s="64">
        <v>6</v>
      </c>
      <c r="J334" s="64">
        <v>6</v>
      </c>
    </row>
    <row r="335" spans="1:10" ht="24">
      <c r="A335" s="42" t="s">
        <v>350</v>
      </c>
      <c r="B335" s="60" t="s">
        <v>39</v>
      </c>
      <c r="C335" s="60" t="s">
        <v>163</v>
      </c>
      <c r="D335" s="60"/>
      <c r="E335" s="62"/>
      <c r="F335" s="61"/>
      <c r="G335" s="64">
        <f aca="true" t="shared" si="16" ref="G335:J337">SUM(G336)</f>
        <v>1700</v>
      </c>
      <c r="H335" s="64">
        <f t="shared" si="16"/>
        <v>17343.5</v>
      </c>
      <c r="I335" s="64">
        <f t="shared" si="16"/>
        <v>0</v>
      </c>
      <c r="J335" s="64">
        <f t="shared" si="16"/>
        <v>0</v>
      </c>
    </row>
    <row r="336" spans="1:10" ht="12.75">
      <c r="A336" s="42" t="s">
        <v>164</v>
      </c>
      <c r="B336" s="60" t="s">
        <v>39</v>
      </c>
      <c r="C336" s="60" t="s">
        <v>165</v>
      </c>
      <c r="D336" s="60"/>
      <c r="E336" s="62"/>
      <c r="F336" s="61"/>
      <c r="G336" s="64">
        <f t="shared" si="16"/>
        <v>1700</v>
      </c>
      <c r="H336" s="64">
        <f t="shared" si="16"/>
        <v>17343.5</v>
      </c>
      <c r="I336" s="64">
        <f t="shared" si="16"/>
        <v>0</v>
      </c>
      <c r="J336" s="64">
        <f t="shared" si="16"/>
        <v>0</v>
      </c>
    </row>
    <row r="337" spans="1:10" ht="24">
      <c r="A337" s="42" t="s">
        <v>150</v>
      </c>
      <c r="B337" s="60" t="s">
        <v>39</v>
      </c>
      <c r="C337" s="60" t="s">
        <v>165</v>
      </c>
      <c r="D337" s="60" t="s">
        <v>16</v>
      </c>
      <c r="E337" s="62">
        <v>0</v>
      </c>
      <c r="F337" s="61"/>
      <c r="G337" s="64">
        <f t="shared" si="16"/>
        <v>1700</v>
      </c>
      <c r="H337" s="64">
        <f t="shared" si="16"/>
        <v>17343.5</v>
      </c>
      <c r="I337" s="64">
        <f t="shared" si="16"/>
        <v>0</v>
      </c>
      <c r="J337" s="64">
        <f t="shared" si="16"/>
        <v>0</v>
      </c>
    </row>
    <row r="338" spans="1:10" ht="12.75">
      <c r="A338" s="42" t="s">
        <v>153</v>
      </c>
      <c r="B338" s="60" t="s">
        <v>39</v>
      </c>
      <c r="C338" s="60" t="s">
        <v>165</v>
      </c>
      <c r="D338" s="60" t="s">
        <v>16</v>
      </c>
      <c r="E338" s="62">
        <v>0</v>
      </c>
      <c r="F338" s="61">
        <v>500</v>
      </c>
      <c r="G338" s="64">
        <f>1700</f>
        <v>1700</v>
      </c>
      <c r="H338" s="64">
        <f>15643.5+1700</f>
        <v>17343.5</v>
      </c>
      <c r="I338" s="64"/>
      <c r="J338" s="64"/>
    </row>
    <row r="339" spans="1:10" ht="12.75">
      <c r="A339" s="42" t="s">
        <v>96</v>
      </c>
      <c r="B339" s="60"/>
      <c r="C339" s="60"/>
      <c r="D339" s="60"/>
      <c r="E339" s="62"/>
      <c r="F339" s="61"/>
      <c r="G339" s="64">
        <f>SUM(G10+G18+G26)</f>
        <v>-1.8474111129762605E-13</v>
      </c>
      <c r="H339" s="64">
        <f>SUM(H10+H18+H26)</f>
        <v>471657.34</v>
      </c>
      <c r="I339" s="64">
        <f>SUM(I10+I18+I26)</f>
        <v>366990.99999999994</v>
      </c>
      <c r="J339" s="64">
        <f>SUM(J10+J18+J26)</f>
        <v>371878.19999999995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39"/>
  <sheetViews>
    <sheetView showGridLines="0" zoomScale="110" zoomScaleNormal="110" zoomScalePageLayoutView="0" workbookViewId="0" topLeftCell="A1">
      <pane ySplit="9" topLeftCell="A331" activePane="bottomLeft" state="frozen"/>
      <selection pane="topLeft" activeCell="A1" sqref="A1"/>
      <selection pane="bottomLeft" activeCell="H336" sqref="H336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7.57421875" style="11" customWidth="1"/>
    <col min="7" max="7" width="8.8515625" style="2" customWidth="1"/>
    <col min="8" max="16384" width="9.140625" style="2" customWidth="1"/>
  </cols>
  <sheetData>
    <row r="1" spans="1:9" ht="18.75" customHeight="1">
      <c r="A1" s="54"/>
      <c r="B1" s="55"/>
      <c r="C1" s="56"/>
      <c r="D1" s="56"/>
      <c r="E1" s="56"/>
      <c r="F1" s="104" t="s">
        <v>344</v>
      </c>
      <c r="G1" s="104"/>
      <c r="H1" s="104"/>
      <c r="I1" s="104"/>
    </row>
    <row r="2" spans="1:9" ht="12.75" customHeight="1">
      <c r="A2" s="54"/>
      <c r="B2" s="104" t="s">
        <v>137</v>
      </c>
      <c r="C2" s="104"/>
      <c r="D2" s="104"/>
      <c r="E2" s="104"/>
      <c r="F2" s="104"/>
      <c r="G2" s="104"/>
      <c r="H2" s="104"/>
      <c r="I2" s="104"/>
    </row>
    <row r="3" spans="1:9" ht="18.75" customHeight="1">
      <c r="A3" s="54"/>
      <c r="B3" s="55"/>
      <c r="C3" s="55"/>
      <c r="D3" s="57"/>
      <c r="E3" s="104" t="s">
        <v>138</v>
      </c>
      <c r="F3" s="104"/>
      <c r="G3" s="104"/>
      <c r="H3" s="104"/>
      <c r="I3" s="104"/>
    </row>
    <row r="4" spans="1:9" ht="18.75" customHeight="1">
      <c r="A4" s="104" t="s">
        <v>148</v>
      </c>
      <c r="B4" s="104"/>
      <c r="C4" s="104"/>
      <c r="D4" s="104"/>
      <c r="E4" s="104"/>
      <c r="F4" s="104"/>
      <c r="G4" s="104"/>
      <c r="H4" s="104"/>
      <c r="I4" s="104"/>
    </row>
    <row r="5" spans="1:6" ht="15">
      <c r="A5" s="6"/>
      <c r="B5" s="1"/>
      <c r="C5" s="1"/>
      <c r="D5" s="4"/>
      <c r="E5" s="7"/>
      <c r="F5" s="53"/>
    </row>
    <row r="6" spans="1:9" ht="44.25" customHeight="1">
      <c r="A6" s="107" t="s">
        <v>331</v>
      </c>
      <c r="B6" s="107"/>
      <c r="C6" s="107"/>
      <c r="D6" s="107"/>
      <c r="E6" s="107"/>
      <c r="F6" s="107"/>
      <c r="G6" s="107"/>
      <c r="H6" s="107"/>
      <c r="I6" s="107"/>
    </row>
    <row r="7" spans="1:6" ht="7.5" customHeight="1">
      <c r="A7" s="26"/>
      <c r="B7" s="27"/>
      <c r="C7" s="27"/>
      <c r="D7" s="28"/>
      <c r="E7" s="30"/>
      <c r="F7" s="29"/>
    </row>
    <row r="8" spans="1:9" ht="6.75" customHeight="1">
      <c r="A8" s="26"/>
      <c r="B8" s="27"/>
      <c r="C8" s="27"/>
      <c r="D8" s="28"/>
      <c r="E8" s="30"/>
      <c r="F8" s="105"/>
      <c r="G8" s="105"/>
      <c r="H8" s="105"/>
      <c r="I8" s="80" t="s">
        <v>273</v>
      </c>
    </row>
    <row r="9" spans="1:9" ht="87.75" customHeight="1">
      <c r="A9" s="32" t="s">
        <v>1</v>
      </c>
      <c r="B9" s="86" t="s">
        <v>173</v>
      </c>
      <c r="C9" s="92" t="s">
        <v>215</v>
      </c>
      <c r="D9" s="83" t="s">
        <v>8</v>
      </c>
      <c r="E9" s="84" t="s">
        <v>149</v>
      </c>
      <c r="F9" s="85" t="s">
        <v>324</v>
      </c>
      <c r="G9" s="31" t="s">
        <v>283</v>
      </c>
      <c r="H9" s="31" t="s">
        <v>308</v>
      </c>
      <c r="I9" s="31" t="s">
        <v>325</v>
      </c>
    </row>
    <row r="10" spans="1:9" s="3" customFormat="1" ht="12.75" outlineLevel="3">
      <c r="A10" s="42" t="str">
        <f>'Таблица №8'!A11</f>
        <v>ОБЩЕГОСУДАРСТВЕННЫЕ ВОПРОСЫ</v>
      </c>
      <c r="B10" s="72" t="str">
        <f>'Таблица №8'!C11</f>
        <v>0100</v>
      </c>
      <c r="C10" s="72"/>
      <c r="D10" s="72"/>
      <c r="E10" s="72"/>
      <c r="F10" s="58">
        <f>SUM(F11+F20+F50+F54+F57+F14+F44+F40)</f>
        <v>-264.00000000000017</v>
      </c>
      <c r="G10" s="58">
        <f>SUM(G11+G20+G50+G54+G57+G14+G44+G40)</f>
        <v>74732.05694</v>
      </c>
      <c r="H10" s="58">
        <f>SUM(H11+H20+H50+H54+H57+H14+H44+H40)</f>
        <v>47422.15694</v>
      </c>
      <c r="I10" s="58">
        <f>SUM(I11+I20+I50+I54+I57+I14+I44+I40)</f>
        <v>48129.55694</v>
      </c>
    </row>
    <row r="11" spans="1:9" s="3" customFormat="1" ht="28.5" customHeight="1" outlineLevel="3">
      <c r="A11" s="42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72" t="str">
        <f>'Таблица №8'!C28</f>
        <v>0102</v>
      </c>
      <c r="C11" s="72"/>
      <c r="D11" s="72"/>
      <c r="E11" s="72"/>
      <c r="F11" s="58">
        <f aca="true" t="shared" si="0" ref="F11:I12">SUM(F12)</f>
        <v>43</v>
      </c>
      <c r="G11" s="58">
        <f t="shared" si="0"/>
        <v>2123</v>
      </c>
      <c r="H11" s="58">
        <f t="shared" si="0"/>
        <v>2080</v>
      </c>
      <c r="I11" s="58">
        <f t="shared" si="0"/>
        <v>2080</v>
      </c>
    </row>
    <row r="12" spans="1:9" s="3" customFormat="1" ht="36" outlineLevel="3">
      <c r="A12" s="42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2" t="str">
        <f>'Таблица №8'!C29</f>
        <v>0102</v>
      </c>
      <c r="C12" s="72" t="s">
        <v>11</v>
      </c>
      <c r="D12" s="72" t="s">
        <v>9</v>
      </c>
      <c r="E12" s="72">
        <v>100</v>
      </c>
      <c r="F12" s="58">
        <f t="shared" si="0"/>
        <v>43</v>
      </c>
      <c r="G12" s="58">
        <f t="shared" si="0"/>
        <v>2123</v>
      </c>
      <c r="H12" s="58">
        <f t="shared" si="0"/>
        <v>2080</v>
      </c>
      <c r="I12" s="58">
        <f t="shared" si="0"/>
        <v>2080</v>
      </c>
    </row>
    <row r="13" spans="1:9" ht="48" outlineLevel="1">
      <c r="A13" s="42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2" t="str">
        <f>'Таблица №8'!C30</f>
        <v>0102</v>
      </c>
      <c r="C13" s="72" t="s">
        <v>11</v>
      </c>
      <c r="D13" s="72">
        <v>0</v>
      </c>
      <c r="E13" s="72">
        <v>100</v>
      </c>
      <c r="F13" s="58">
        <f>SUM('Таблица №8'!G30)</f>
        <v>43</v>
      </c>
      <c r="G13" s="58">
        <f>SUM('Таблица №8'!H30)</f>
        <v>2123</v>
      </c>
      <c r="H13" s="58">
        <f>SUM('Таблица №8'!I30)</f>
        <v>2080</v>
      </c>
      <c r="I13" s="58">
        <f>SUM('Таблица №8'!J30)</f>
        <v>2080</v>
      </c>
    </row>
    <row r="14" spans="1:9" ht="37.5" customHeight="1" outlineLevel="1">
      <c r="A14" s="42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2" t="str">
        <f>'Таблица №8'!C12</f>
        <v>0103</v>
      </c>
      <c r="C14" s="73"/>
      <c r="D14" s="72"/>
      <c r="E14" s="72"/>
      <c r="F14" s="58">
        <f>SUBTOTAL(9,'Таблица №8'!G11)</f>
        <v>9.5</v>
      </c>
      <c r="G14" s="58">
        <f>SUBTOTAL(9,'Таблица №8'!H11)</f>
        <v>543</v>
      </c>
      <c r="H14" s="58">
        <f>SUBTOTAL(9,'Таблица №8'!I11)</f>
        <v>533.5</v>
      </c>
      <c r="I14" s="58">
        <f>SUBTOTAL(9,'Таблица №8'!J11)</f>
        <v>533.5</v>
      </c>
    </row>
    <row r="15" spans="1:9" ht="24.75" customHeight="1" outlineLevel="1">
      <c r="A15" s="42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2" t="str">
        <f>'Таблица №8'!C13</f>
        <v>0103</v>
      </c>
      <c r="C15" s="73"/>
      <c r="D15" s="72"/>
      <c r="E15" s="72"/>
      <c r="F15" s="58">
        <f>SUBTOTAL(9,'Таблица №8'!G12)</f>
        <v>9.5</v>
      </c>
      <c r="G15" s="58">
        <f>SUBTOTAL(9,'Таблица №8'!H12)</f>
        <v>543</v>
      </c>
      <c r="H15" s="58">
        <f>SUBTOTAL(9,'Таблица №8'!I12)</f>
        <v>533.5</v>
      </c>
      <c r="I15" s="58">
        <f>SUBTOTAL(9,'Таблица №8'!J12)</f>
        <v>533.5</v>
      </c>
    </row>
    <row r="16" spans="1:9" ht="48" outlineLevel="1">
      <c r="A16" s="42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2" t="str">
        <f>'Таблица №8'!C14</f>
        <v>0103</v>
      </c>
      <c r="C16" s="72" t="str">
        <f>'Таблица №8'!D14</f>
        <v>90</v>
      </c>
      <c r="D16" s="72" t="str">
        <f>'Таблица №8'!E14</f>
        <v>0</v>
      </c>
      <c r="E16" s="72">
        <f>'Таблица №8'!F14</f>
        <v>100</v>
      </c>
      <c r="F16" s="58">
        <f>SUBTOTAL(9,'Таблица №8'!G14)</f>
        <v>9.5</v>
      </c>
      <c r="G16" s="58">
        <f>SUBTOTAL(9,'Таблица №8'!H14)</f>
        <v>481.7</v>
      </c>
      <c r="H16" s="58">
        <f>SUBTOTAL(9,'Таблица №8'!I14)</f>
        <v>472.2</v>
      </c>
      <c r="I16" s="58">
        <f>SUBTOTAL(9,'Таблица №8'!J14)</f>
        <v>472.2</v>
      </c>
    </row>
    <row r="17" spans="1:9" ht="24" outlineLevel="1">
      <c r="A17" s="42" t="str">
        <f>'Таблица №8'!A15</f>
        <v>Закупка товаров, работ и услуг для государственных (муниципальных) нужд</v>
      </c>
      <c r="B17" s="72" t="str">
        <f>'Таблица №8'!C15</f>
        <v>0103</v>
      </c>
      <c r="C17" s="72" t="str">
        <f>'Таблица №8'!D15</f>
        <v>90</v>
      </c>
      <c r="D17" s="72">
        <f>'Таблица №8'!E15</f>
        <v>0</v>
      </c>
      <c r="E17" s="72">
        <f>'Таблица №8'!F15</f>
        <v>200</v>
      </c>
      <c r="F17" s="58">
        <f>SUBTOTAL(9,'Таблица №8'!G15)</f>
        <v>0</v>
      </c>
      <c r="G17" s="58">
        <f>SUBTOTAL(9,'Таблица №8'!H15)</f>
        <v>61.3</v>
      </c>
      <c r="H17" s="58">
        <f>SUBTOTAL(9,'Таблица №8'!I15)</f>
        <v>61.3</v>
      </c>
      <c r="I17" s="58">
        <f>SUBTOTAL(9,'Таблица №8'!J15)</f>
        <v>61.3</v>
      </c>
    </row>
    <row r="18" spans="1:9" ht="27.75" customHeight="1" hidden="1" outlineLevel="1">
      <c r="A18" s="42" t="str">
        <f>'Таблица №8'!A16</f>
        <v>Непрограммные расходы органов местного самоуправления Алексеевского муниципального района</v>
      </c>
      <c r="B18" s="72" t="str">
        <f>'Таблица №8'!C16</f>
        <v>0103</v>
      </c>
      <c r="C18" s="72" t="str">
        <f>'Таблица №8'!D16</f>
        <v>99</v>
      </c>
      <c r="D18" s="72">
        <f>'Таблица №8'!E16</f>
        <v>0</v>
      </c>
      <c r="E18" s="74"/>
      <c r="F18" s="58">
        <f>SUBTOTAL(9,'Таблица №8'!G16)</f>
        <v>0</v>
      </c>
      <c r="G18" s="58">
        <f>SUBTOTAL(9,'Таблица №8'!H16)</f>
        <v>0</v>
      </c>
      <c r="H18" s="58">
        <f>SUBTOTAL(9,'Таблица №8'!I16)</f>
        <v>0</v>
      </c>
      <c r="I18" s="58">
        <f>SUBTOTAL(9,'Таблица №8'!J16)</f>
        <v>0</v>
      </c>
    </row>
    <row r="19" spans="1:9" ht="12.75" hidden="1" outlineLevel="1">
      <c r="A19" s="42" t="str">
        <f>'Таблица №8'!A17</f>
        <v>Иные бюджетные ассигнования</v>
      </c>
      <c r="B19" s="72" t="str">
        <f>'Таблица №8'!C17</f>
        <v>0103</v>
      </c>
      <c r="C19" s="72" t="str">
        <f>'Таблица №8'!D17</f>
        <v>99</v>
      </c>
      <c r="D19" s="72">
        <f>'Таблица №8'!E17</f>
        <v>0</v>
      </c>
      <c r="E19" s="72">
        <f>'Таблица №8'!F17</f>
        <v>800</v>
      </c>
      <c r="F19" s="58">
        <f>SUBTOTAL(9,'Таблица №8'!G17)</f>
        <v>0</v>
      </c>
      <c r="G19" s="58">
        <f>SUBTOTAL(9,'Таблица №8'!H17)</f>
        <v>0</v>
      </c>
      <c r="H19" s="58">
        <f>SUBTOTAL(9,'Таблица №8'!I17)</f>
        <v>0</v>
      </c>
      <c r="I19" s="58">
        <f>SUBTOTAL(9,'Таблица №8'!J17)</f>
        <v>0</v>
      </c>
    </row>
    <row r="20" spans="1:9" ht="36" outlineLevel="2">
      <c r="A20" s="43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3" t="str">
        <f>'Таблица №8'!C31</f>
        <v>0104</v>
      </c>
      <c r="C20" s="73"/>
      <c r="D20" s="73"/>
      <c r="E20" s="73"/>
      <c r="F20" s="58">
        <f>'Таблица №8'!G31</f>
        <v>2571.95</v>
      </c>
      <c r="G20" s="58">
        <f>'Таблица №8'!H31</f>
        <v>36152.9</v>
      </c>
      <c r="H20" s="58">
        <f>'Таблица №8'!I31</f>
        <v>33479.45</v>
      </c>
      <c r="I20" s="58">
        <f>'Таблица №8'!J31</f>
        <v>33479.45</v>
      </c>
    </row>
    <row r="21" spans="1:9" s="3" customFormat="1" ht="36" outlineLevel="3">
      <c r="A21" s="43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3" t="str">
        <f>'Таблица №8'!C32</f>
        <v>0104</v>
      </c>
      <c r="C21" s="73" t="str">
        <f>'Таблица №8'!D32</f>
        <v>90</v>
      </c>
      <c r="D21" s="73">
        <f>'Таблица №8'!E32</f>
        <v>0</v>
      </c>
      <c r="E21" s="73"/>
      <c r="F21" s="58">
        <f>'Таблица №8'!G32</f>
        <v>2571.95</v>
      </c>
      <c r="G21" s="58">
        <f>'Таблица №8'!H32</f>
        <v>36102.9</v>
      </c>
      <c r="H21" s="58">
        <f>'Таблица №8'!I32</f>
        <v>33479.45</v>
      </c>
      <c r="I21" s="58">
        <f>'Таблица №8'!J32</f>
        <v>33479.45</v>
      </c>
    </row>
    <row r="22" spans="1:9" s="3" customFormat="1" ht="12.75" outlineLevel="3">
      <c r="A22" s="43" t="str">
        <f>'Таблица №8'!A33</f>
        <v>Центральный аппарат</v>
      </c>
      <c r="B22" s="73" t="str">
        <f>'Таблица №8'!C33</f>
        <v>0104</v>
      </c>
      <c r="C22" s="73" t="str">
        <f>'Таблица №8'!D33</f>
        <v>90</v>
      </c>
      <c r="D22" s="73">
        <f>'Таблица №8'!E33</f>
        <v>0</v>
      </c>
      <c r="E22" s="73"/>
      <c r="F22" s="58">
        <f>'Таблица №8'!G33</f>
        <v>2571.95</v>
      </c>
      <c r="G22" s="58">
        <f>'Таблица №8'!H33</f>
        <v>34208.8</v>
      </c>
      <c r="H22" s="58">
        <f>'Таблица №8'!I33</f>
        <v>31636.85</v>
      </c>
      <c r="I22" s="58">
        <f>'Таблица №8'!J33</f>
        <v>31636.85</v>
      </c>
    </row>
    <row r="23" spans="1:9" s="3" customFormat="1" ht="48" outlineLevel="3">
      <c r="A23" s="43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3" t="str">
        <f>'Таблица №8'!C34</f>
        <v>0104</v>
      </c>
      <c r="C23" s="73" t="str">
        <f>'Таблица №8'!D34</f>
        <v>90</v>
      </c>
      <c r="D23" s="73">
        <f>'Таблица №8'!E34</f>
        <v>0</v>
      </c>
      <c r="E23" s="73">
        <f>'Таблица №8'!F34</f>
        <v>100</v>
      </c>
      <c r="F23" s="58">
        <f>'Таблица №8'!G34</f>
        <v>2571.95</v>
      </c>
      <c r="G23" s="58">
        <f>'Таблица №8'!H34</f>
        <v>32408.8</v>
      </c>
      <c r="H23" s="58">
        <f>'Таблица №8'!I34</f>
        <v>29836.85</v>
      </c>
      <c r="I23" s="58">
        <f>'Таблица №8'!J34</f>
        <v>29836.85</v>
      </c>
    </row>
    <row r="24" spans="1:9" ht="24" outlineLevel="1">
      <c r="A24" s="43" t="str">
        <f>'Таблица №8'!A35</f>
        <v>Закупка товаров, работ и услуг для государственных (муниципальных) нужд</v>
      </c>
      <c r="B24" s="73" t="str">
        <f>'Таблица №8'!C35</f>
        <v>0104</v>
      </c>
      <c r="C24" s="73" t="str">
        <f>'Таблица №8'!D35</f>
        <v>90</v>
      </c>
      <c r="D24" s="73">
        <f>'Таблица №8'!E35</f>
        <v>0</v>
      </c>
      <c r="E24" s="73">
        <f>'Таблица №8'!F35</f>
        <v>200</v>
      </c>
      <c r="F24" s="58">
        <f>'Таблица №8'!G35</f>
        <v>0</v>
      </c>
      <c r="G24" s="58">
        <f>'Таблица №8'!H35</f>
        <v>1800</v>
      </c>
      <c r="H24" s="58">
        <f>'Таблица №8'!I35</f>
        <v>1800</v>
      </c>
      <c r="I24" s="58">
        <f>'Таблица №8'!J35</f>
        <v>1800</v>
      </c>
    </row>
    <row r="25" spans="1:9" ht="36" outlineLevel="2">
      <c r="A25" s="43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3" t="str">
        <f>'Таблица №8'!C36</f>
        <v>0104</v>
      </c>
      <c r="C25" s="73" t="str">
        <f>'Таблица №8'!D36</f>
        <v>90</v>
      </c>
      <c r="D25" s="73" t="str">
        <f>'Таблица №8'!E36</f>
        <v>0</v>
      </c>
      <c r="E25" s="73"/>
      <c r="F25" s="58">
        <f>'Таблица №8'!G36</f>
        <v>0</v>
      </c>
      <c r="G25" s="58">
        <f>'Таблица №8'!H36</f>
        <v>1894.1</v>
      </c>
      <c r="H25" s="58">
        <f>'Таблица №8'!I36</f>
        <v>1842.6</v>
      </c>
      <c r="I25" s="58">
        <f>'Таблица №8'!J36</f>
        <v>1842.6</v>
      </c>
    </row>
    <row r="26" spans="1:9" ht="25.5" customHeight="1" outlineLevel="2">
      <c r="A26" s="43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73" t="str">
        <f>'Таблица №8'!C37</f>
        <v>0104</v>
      </c>
      <c r="C26" s="73" t="str">
        <f>'Таблица №8'!D37</f>
        <v>90</v>
      </c>
      <c r="D26" s="73" t="str">
        <f>'Таблица №8'!E37</f>
        <v>0</v>
      </c>
      <c r="E26" s="73"/>
      <c r="F26" s="58">
        <f>'Таблица №8'!G37</f>
        <v>0</v>
      </c>
      <c r="G26" s="58">
        <f>'Таблица №8'!H37</f>
        <v>332.4</v>
      </c>
      <c r="H26" s="58">
        <f>'Таблица №8'!I37</f>
        <v>307.7</v>
      </c>
      <c r="I26" s="58">
        <f>'Таблица №8'!J37</f>
        <v>307.7</v>
      </c>
    </row>
    <row r="27" spans="1:9" ht="48.75" customHeight="1" collapsed="1">
      <c r="A27" s="43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3" t="s">
        <v>40</v>
      </c>
      <c r="C27" s="73" t="s">
        <v>11</v>
      </c>
      <c r="D27" s="70">
        <v>0</v>
      </c>
      <c r="E27" s="72">
        <v>100</v>
      </c>
      <c r="F27" s="58">
        <f>'Таблица №8'!G38</f>
        <v>0</v>
      </c>
      <c r="G27" s="58">
        <f>'Таблица №8'!H38</f>
        <v>332.4</v>
      </c>
      <c r="H27" s="58">
        <f>'Таблица №8'!I38</f>
        <v>307.7</v>
      </c>
      <c r="I27" s="58">
        <f>'Таблица №8'!J38</f>
        <v>307.7</v>
      </c>
    </row>
    <row r="28" spans="1:9" ht="24" hidden="1" outlineLevel="1">
      <c r="A28" s="43" t="str">
        <f>'Таблица №8'!A39</f>
        <v>Закупка товаров, работ и услуг для государственных (муниципальных) нужд</v>
      </c>
      <c r="B28" s="73" t="str">
        <f>'Таблица №8'!C39</f>
        <v>0104</v>
      </c>
      <c r="C28" s="73" t="str">
        <f>'Таблица №8'!D39</f>
        <v>90</v>
      </c>
      <c r="D28" s="73" t="str">
        <f>'Таблица №8'!E39</f>
        <v>0</v>
      </c>
      <c r="E28" s="73">
        <f>'Таблица №8'!F39</f>
        <v>200</v>
      </c>
      <c r="F28" s="58">
        <f>'Таблица №8'!G39</f>
        <v>0</v>
      </c>
      <c r="G28" s="58">
        <f>'Таблица №8'!H39</f>
        <v>0</v>
      </c>
      <c r="H28" s="58">
        <f>'Таблица №8'!I39</f>
        <v>0</v>
      </c>
      <c r="I28" s="58">
        <f>'Таблица №8'!J39</f>
        <v>0</v>
      </c>
    </row>
    <row r="29" spans="1:9" ht="25.5" customHeight="1" outlineLevel="2">
      <c r="A29" s="43" t="str">
        <f>'Таблица №8'!A40</f>
        <v>За счет субвенции на организацию и осуществление деятельности по опеке и попечительству</v>
      </c>
      <c r="B29" s="73" t="str">
        <f>'Таблица №8'!C40</f>
        <v>0104</v>
      </c>
      <c r="C29" s="73" t="str">
        <f>'Таблица №8'!D40</f>
        <v>90</v>
      </c>
      <c r="D29" s="73" t="str">
        <f>'Таблица №8'!E40</f>
        <v>0</v>
      </c>
      <c r="E29" s="73"/>
      <c r="F29" s="58">
        <f>'Таблица №8'!G40</f>
        <v>0</v>
      </c>
      <c r="G29" s="58">
        <f>'Таблица №8'!H40</f>
        <v>746.4</v>
      </c>
      <c r="H29" s="58">
        <f>'Таблица №8'!I40</f>
        <v>746.4</v>
      </c>
      <c r="I29" s="58">
        <f>'Таблица №8'!J40</f>
        <v>746.4</v>
      </c>
    </row>
    <row r="30" spans="1:9" ht="48" outlineLevel="1">
      <c r="A30" s="43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3" t="str">
        <f>'Таблица №8'!C41</f>
        <v>0104</v>
      </c>
      <c r="C30" s="73" t="str">
        <f>'Таблица №8'!D41</f>
        <v>90</v>
      </c>
      <c r="D30" s="73" t="str">
        <f>'Таблица №8'!E41</f>
        <v>0</v>
      </c>
      <c r="E30" s="73">
        <f>'Таблица №8'!F41</f>
        <v>100</v>
      </c>
      <c r="F30" s="58">
        <f>'Таблица №8'!G41</f>
        <v>0</v>
      </c>
      <c r="G30" s="58">
        <f>'Таблица №8'!H41</f>
        <v>736.4</v>
      </c>
      <c r="H30" s="58">
        <f>'Таблица №8'!I41</f>
        <v>736.4</v>
      </c>
      <c r="I30" s="58">
        <f>'Таблица №8'!J41</f>
        <v>736.4</v>
      </c>
    </row>
    <row r="31" spans="1:9" ht="24" outlineLevel="5">
      <c r="A31" s="43" t="str">
        <f>'Таблица №8'!A42</f>
        <v>Закупка товаров, работ и услуг для государственных (муниципальных) нужд</v>
      </c>
      <c r="B31" s="73" t="str">
        <f>'Таблица №8'!C42</f>
        <v>0104</v>
      </c>
      <c r="C31" s="73" t="str">
        <f>'Таблица №8'!D42</f>
        <v>90</v>
      </c>
      <c r="D31" s="73" t="str">
        <f>'Таблица №8'!E42</f>
        <v>0</v>
      </c>
      <c r="E31" s="73">
        <f>'Таблица №8'!F42</f>
        <v>200</v>
      </c>
      <c r="F31" s="58">
        <f>'Таблица №8'!G42</f>
        <v>0</v>
      </c>
      <c r="G31" s="58">
        <f>'Таблица №8'!H42</f>
        <v>10</v>
      </c>
      <c r="H31" s="58">
        <f>'Таблица №8'!I42</f>
        <v>10</v>
      </c>
      <c r="I31" s="58">
        <f>'Таблица №8'!J42</f>
        <v>10</v>
      </c>
    </row>
    <row r="32" spans="1:9" ht="39.75" customHeight="1" outlineLevel="5">
      <c r="A32" s="43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3" t="str">
        <f>'Таблица №8'!C43</f>
        <v>0104</v>
      </c>
      <c r="C32" s="73" t="str">
        <f>'Таблица №8'!D43</f>
        <v>90</v>
      </c>
      <c r="D32" s="73" t="str">
        <f>'Таблица №8'!E43</f>
        <v>0</v>
      </c>
      <c r="E32" s="73"/>
      <c r="F32" s="58">
        <f>'Таблица №8'!G43</f>
        <v>0</v>
      </c>
      <c r="G32" s="58">
        <f>'Таблица №8'!H43</f>
        <v>351.3</v>
      </c>
      <c r="H32" s="58">
        <f>'Таблица №8'!I43</f>
        <v>324.5</v>
      </c>
      <c r="I32" s="58">
        <f>'Таблица №8'!J43</f>
        <v>324.5</v>
      </c>
    </row>
    <row r="33" spans="1:9" ht="48" outlineLevel="5">
      <c r="A33" s="43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3" t="str">
        <f>'Таблица №8'!C44</f>
        <v>0104</v>
      </c>
      <c r="C33" s="73" t="str">
        <f>'Таблица №8'!D44</f>
        <v>90</v>
      </c>
      <c r="D33" s="73" t="str">
        <f>'Таблица №8'!E44</f>
        <v>0</v>
      </c>
      <c r="E33" s="73">
        <f>'Таблица №8'!F44</f>
        <v>100</v>
      </c>
      <c r="F33" s="58">
        <f>'Таблица №8'!G44</f>
        <v>0</v>
      </c>
      <c r="G33" s="58">
        <f>'Таблица №8'!H44</f>
        <v>351.3</v>
      </c>
      <c r="H33" s="58">
        <f>'Таблица №8'!I44</f>
        <v>324.5</v>
      </c>
      <c r="I33" s="58">
        <f>'Таблица №8'!J44</f>
        <v>324.5</v>
      </c>
    </row>
    <row r="34" spans="1:9" ht="24" hidden="1" outlineLevel="2">
      <c r="A34" s="43" t="str">
        <f>'Таблица №8'!A45</f>
        <v>Закупка товаров, работ и услуг для государственных (муниципальных) нужд</v>
      </c>
      <c r="B34" s="73" t="str">
        <f>'Таблица №8'!C45</f>
        <v>0104</v>
      </c>
      <c r="C34" s="73" t="str">
        <f>'Таблица №8'!D45</f>
        <v>90</v>
      </c>
      <c r="D34" s="73" t="str">
        <f>'Таблица №8'!E45</f>
        <v>0</v>
      </c>
      <c r="E34" s="73">
        <f>'Таблица №8'!F45</f>
        <v>200</v>
      </c>
      <c r="F34" s="58">
        <f>'Таблица №8'!G45</f>
        <v>0</v>
      </c>
      <c r="G34" s="58">
        <f>'Таблица №8'!H45</f>
        <v>0</v>
      </c>
      <c r="H34" s="58">
        <f>'Таблица №8'!I45</f>
        <v>0</v>
      </c>
      <c r="I34" s="58">
        <f>'Таблица №8'!J45</f>
        <v>0</v>
      </c>
    </row>
    <row r="35" spans="1:9" ht="48" outlineLevel="4">
      <c r="A35" s="43" t="str">
        <f>'Таблица №8'!A46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3" t="str">
        <f>'Таблица №8'!C46</f>
        <v>0104</v>
      </c>
      <c r="C35" s="73" t="str">
        <f>'Таблица №8'!D46</f>
        <v>90</v>
      </c>
      <c r="D35" s="73" t="str">
        <f>'Таблица №8'!E46</f>
        <v>0</v>
      </c>
      <c r="E35" s="73"/>
      <c r="F35" s="58">
        <f>'Таблица №8'!G46</f>
        <v>0</v>
      </c>
      <c r="G35" s="58">
        <f>'Таблица №8'!H46</f>
        <v>464</v>
      </c>
      <c r="H35" s="58">
        <f>'Таблица №8'!I46</f>
        <v>464</v>
      </c>
      <c r="I35" s="58">
        <f>'Таблица №8'!J46</f>
        <v>464</v>
      </c>
    </row>
    <row r="36" spans="1:9" ht="48" outlineLevel="4">
      <c r="A36" s="43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3" t="str">
        <f>'Таблица №8'!C47</f>
        <v>0104</v>
      </c>
      <c r="C36" s="73" t="str">
        <f>'Таблица №8'!D47</f>
        <v>90</v>
      </c>
      <c r="D36" s="73" t="str">
        <f>'Таблица №8'!E47</f>
        <v>0</v>
      </c>
      <c r="E36" s="73">
        <f>'Таблица №8'!F47</f>
        <v>100</v>
      </c>
      <c r="F36" s="58">
        <f>'Таблица №8'!G47</f>
        <v>4.25274</v>
      </c>
      <c r="G36" s="58">
        <f>'Таблица №8'!H47</f>
        <v>79.25274</v>
      </c>
      <c r="H36" s="58">
        <f>'Таблица №8'!I47</f>
        <v>75</v>
      </c>
      <c r="I36" s="58">
        <f>'Таблица №8'!J47</f>
        <v>75</v>
      </c>
    </row>
    <row r="37" spans="1:9" ht="24" outlineLevel="5">
      <c r="A37" s="43" t="str">
        <f>'Таблица №8'!A48</f>
        <v>Закупка товаров, работ и услуг для государственных (муниципальных) нужд</v>
      </c>
      <c r="B37" s="73" t="str">
        <f>'Таблица №8'!C48</f>
        <v>0104</v>
      </c>
      <c r="C37" s="73" t="str">
        <f>'Таблица №8'!D48</f>
        <v>90</v>
      </c>
      <c r="D37" s="73" t="str">
        <f>'Таблица №8'!E48</f>
        <v>0</v>
      </c>
      <c r="E37" s="73">
        <f>'Таблица №8'!F48</f>
        <v>200</v>
      </c>
      <c r="F37" s="58">
        <f>'Таблица №8'!G48</f>
        <v>-4.25274</v>
      </c>
      <c r="G37" s="58">
        <f>'Таблица №8'!H48</f>
        <v>384.74726</v>
      </c>
      <c r="H37" s="58">
        <f>'Таблица №8'!I48</f>
        <v>389</v>
      </c>
      <c r="I37" s="58">
        <f>'Таблица №8'!J48</f>
        <v>389</v>
      </c>
    </row>
    <row r="38" spans="1:9" ht="36" outlineLevel="4">
      <c r="A38" s="43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3" t="str">
        <f>'Таблица №8'!C49</f>
        <v>0104</v>
      </c>
      <c r="C38" s="73" t="str">
        <f>'Таблица №8'!D49</f>
        <v>01</v>
      </c>
      <c r="D38" s="73">
        <f>'Таблица №8'!E49</f>
        <v>0</v>
      </c>
      <c r="E38" s="73"/>
      <c r="F38" s="58">
        <f>'Таблица №8'!G49</f>
        <v>0</v>
      </c>
      <c r="G38" s="58">
        <f>'Таблица №8'!H49</f>
        <v>50</v>
      </c>
      <c r="H38" s="58">
        <f>'Таблица №8'!I49</f>
        <v>0</v>
      </c>
      <c r="I38" s="58">
        <f>'Таблица №8'!J49</f>
        <v>0</v>
      </c>
    </row>
    <row r="39" spans="1:9" ht="27" customHeight="1" outlineLevel="4">
      <c r="A39" s="43" t="str">
        <f>'Таблица №8'!A50</f>
        <v>Закупка товаров, работ и услуг для государственных (муниципальных) нужд</v>
      </c>
      <c r="B39" s="73" t="str">
        <f>'Таблица №8'!C50</f>
        <v>0104</v>
      </c>
      <c r="C39" s="73" t="str">
        <f>'Таблица №8'!D50</f>
        <v>01</v>
      </c>
      <c r="D39" s="73">
        <f>'Таблица №8'!E50</f>
        <v>0</v>
      </c>
      <c r="E39" s="73">
        <f>'Таблица №8'!F50</f>
        <v>200</v>
      </c>
      <c r="F39" s="58">
        <f>'Таблица №8'!G50</f>
        <v>0</v>
      </c>
      <c r="G39" s="58">
        <f>'Таблица №8'!H50</f>
        <v>50</v>
      </c>
      <c r="H39" s="58">
        <f>'Таблица №8'!I50</f>
        <v>0</v>
      </c>
      <c r="I39" s="58">
        <f>'Таблица №8'!J50</f>
        <v>0</v>
      </c>
    </row>
    <row r="40" spans="1:9" ht="12.75" outlineLevel="4">
      <c r="A40" s="43" t="str">
        <f>'Таблица №8'!A51</f>
        <v>Судебная система</v>
      </c>
      <c r="B40" s="73" t="str">
        <f>'Таблица №8'!C51</f>
        <v>0105</v>
      </c>
      <c r="C40" s="73"/>
      <c r="D40" s="73"/>
      <c r="E40" s="73"/>
      <c r="F40" s="58">
        <f>'Таблица №8'!G51</f>
        <v>0</v>
      </c>
      <c r="G40" s="58">
        <f>'Таблица №8'!H51</f>
        <v>0</v>
      </c>
      <c r="H40" s="58">
        <f>'Таблица №8'!I51</f>
        <v>1</v>
      </c>
      <c r="I40" s="58">
        <f>'Таблица №8'!J51</f>
        <v>0.9</v>
      </c>
    </row>
    <row r="41" spans="1:9" ht="36" outlineLevel="4">
      <c r="A41" s="43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3" t="str">
        <f>'Таблица №8'!C52</f>
        <v>0105</v>
      </c>
      <c r="C41" s="73" t="str">
        <f>'Таблица №8'!D52</f>
        <v>99</v>
      </c>
      <c r="D41" s="73">
        <f>'Таблица №8'!E52</f>
        <v>0</v>
      </c>
      <c r="E41" s="73"/>
      <c r="F41" s="58">
        <f>'Таблица №8'!G52</f>
        <v>0</v>
      </c>
      <c r="G41" s="58">
        <f>'Таблица №8'!H52</f>
        <v>0</v>
      </c>
      <c r="H41" s="58">
        <f>'Таблица №8'!I52</f>
        <v>1</v>
      </c>
      <c r="I41" s="58">
        <f>'Таблица №8'!J52</f>
        <v>0.9</v>
      </c>
    </row>
    <row r="42" spans="1:9" ht="24" outlineLevel="4">
      <c r="A42" s="43" t="str">
        <f>'Таблица №8'!A53</f>
        <v>Непрограммные расходы органов местного самоуправления Алексеевского муниципального района</v>
      </c>
      <c r="B42" s="73" t="str">
        <f>'Таблица №8'!C53</f>
        <v>0105</v>
      </c>
      <c r="C42" s="73" t="str">
        <f>'Таблица №8'!D53</f>
        <v>99</v>
      </c>
      <c r="D42" s="73">
        <f>'Таблица №8'!E53</f>
        <v>0</v>
      </c>
      <c r="E42" s="73"/>
      <c r="F42" s="58">
        <f>'Таблица №8'!G53</f>
        <v>0</v>
      </c>
      <c r="G42" s="58">
        <f>'Таблица №8'!H53</f>
        <v>0</v>
      </c>
      <c r="H42" s="58">
        <f>'Таблица №8'!I53</f>
        <v>1</v>
      </c>
      <c r="I42" s="58">
        <f>'Таблица №8'!J53</f>
        <v>0.9</v>
      </c>
    </row>
    <row r="43" spans="1:9" ht="24" outlineLevel="4">
      <c r="A43" s="43" t="str">
        <f>'Таблица №8'!A54</f>
        <v>Закупка товаров, работ и услуг для государственных (муниципальных) нужд</v>
      </c>
      <c r="B43" s="73" t="str">
        <f>'Таблица №8'!C54</f>
        <v>0105</v>
      </c>
      <c r="C43" s="73" t="str">
        <f>'Таблица №8'!D54</f>
        <v>99</v>
      </c>
      <c r="D43" s="73">
        <f>'Таблица №8'!E54</f>
        <v>0</v>
      </c>
      <c r="E43" s="73">
        <f>'Таблица №8'!F54</f>
        <v>200</v>
      </c>
      <c r="F43" s="58">
        <f>'Таблица №8'!G54</f>
        <v>0</v>
      </c>
      <c r="G43" s="58">
        <f>'Таблица №8'!H54</f>
        <v>0</v>
      </c>
      <c r="H43" s="58">
        <f>'Таблица №8'!I54</f>
        <v>1</v>
      </c>
      <c r="I43" s="58">
        <f>'Таблица №8'!J54</f>
        <v>0.9</v>
      </c>
    </row>
    <row r="44" spans="1:9" ht="36" outlineLevel="2">
      <c r="A44" s="42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3" t="str">
        <f>'Таблица №8'!C20</f>
        <v>0106</v>
      </c>
      <c r="C44" s="73"/>
      <c r="D44" s="73"/>
      <c r="E44" s="73"/>
      <c r="F44" s="58">
        <f>'Таблица №8'!G19</f>
        <v>60.8</v>
      </c>
      <c r="G44" s="58">
        <f>'Таблица №8'!H19</f>
        <v>1713.3</v>
      </c>
      <c r="H44" s="58">
        <f>'Таблица №8'!I19</f>
        <v>1652.5</v>
      </c>
      <c r="I44" s="58">
        <f>'Таблица №8'!J19</f>
        <v>1652.5</v>
      </c>
    </row>
    <row r="45" spans="1:9" ht="36" outlineLevel="2">
      <c r="A45" s="42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3" t="str">
        <f>'Таблица №8'!C21</f>
        <v>0106</v>
      </c>
      <c r="C45" s="73" t="str">
        <f>'Таблица №8'!D21</f>
        <v>90</v>
      </c>
      <c r="D45" s="73" t="str">
        <f>'Таблица №8'!E21</f>
        <v>0</v>
      </c>
      <c r="E45" s="73"/>
      <c r="F45" s="58">
        <f>'Таблица №8'!G20</f>
        <v>60.8</v>
      </c>
      <c r="G45" s="58">
        <f>'Таблица №8'!H20</f>
        <v>1713.3</v>
      </c>
      <c r="H45" s="58">
        <f>'Таблица №8'!I20</f>
        <v>1652.5</v>
      </c>
      <c r="I45" s="58">
        <f>'Таблица №8'!J20</f>
        <v>1652.5</v>
      </c>
    </row>
    <row r="46" spans="1:9" ht="48" outlineLevel="2">
      <c r="A46" s="42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3" t="str">
        <f>'Таблица №8'!C22</f>
        <v>0106</v>
      </c>
      <c r="C46" s="73" t="str">
        <f>'Таблица №8'!D22</f>
        <v>90</v>
      </c>
      <c r="D46" s="73" t="str">
        <f>'Таблица №8'!E22</f>
        <v>0</v>
      </c>
      <c r="E46" s="73">
        <f>'Таблица №8'!F22</f>
        <v>100</v>
      </c>
      <c r="F46" s="58">
        <f>'Таблица №8'!G22</f>
        <v>60.8</v>
      </c>
      <c r="G46" s="58">
        <f>'Таблица №8'!H22</f>
        <v>1688.3</v>
      </c>
      <c r="H46" s="58">
        <f>'Таблица №8'!I22</f>
        <v>1627.5</v>
      </c>
      <c r="I46" s="58">
        <f>'Таблица №8'!J22</f>
        <v>1627.5</v>
      </c>
    </row>
    <row r="47" spans="1:9" ht="24" outlineLevel="2">
      <c r="A47" s="42" t="str">
        <f>'Таблица №8'!A23</f>
        <v>Закупка товаров, работ и услуг для государственных (муниципальных) нужд</v>
      </c>
      <c r="B47" s="73" t="str">
        <f>'Таблица №8'!C23</f>
        <v>0106</v>
      </c>
      <c r="C47" s="73" t="str">
        <f>'Таблица №8'!D23</f>
        <v>90</v>
      </c>
      <c r="D47" s="73">
        <f>'Таблица №8'!E23</f>
        <v>0</v>
      </c>
      <c r="E47" s="73">
        <f>'Таблица №8'!F23</f>
        <v>200</v>
      </c>
      <c r="F47" s="58">
        <f>'Таблица №8'!G23</f>
        <v>0</v>
      </c>
      <c r="G47" s="58">
        <f>'Таблица №8'!H23</f>
        <v>20</v>
      </c>
      <c r="H47" s="58">
        <f>'Таблица №8'!I23</f>
        <v>20</v>
      </c>
      <c r="I47" s="58">
        <f>'Таблица №8'!J23</f>
        <v>20</v>
      </c>
    </row>
    <row r="48" spans="1:9" ht="28.5" customHeight="1" outlineLevel="2">
      <c r="A48" s="42" t="str">
        <f>'Таблица №8'!A24</f>
        <v>Непрограммные расходы органов местного самоуправления Алексеевского муниципального района</v>
      </c>
      <c r="B48" s="73" t="str">
        <f>'Таблица №8'!C24</f>
        <v>0106</v>
      </c>
      <c r="C48" s="73" t="str">
        <f>'Таблица №8'!D24</f>
        <v>99</v>
      </c>
      <c r="D48" s="73">
        <f>'Таблица №8'!E24</f>
        <v>0</v>
      </c>
      <c r="E48" s="73"/>
      <c r="F48" s="58">
        <f>'Таблица №8'!G24</f>
        <v>0</v>
      </c>
      <c r="G48" s="58">
        <f>'Таблица №8'!H24</f>
        <v>5</v>
      </c>
      <c r="H48" s="58">
        <f>'Таблица №8'!I24</f>
        <v>5</v>
      </c>
      <c r="I48" s="58">
        <f>'Таблица №8'!J24</f>
        <v>5</v>
      </c>
    </row>
    <row r="49" spans="1:9" ht="12.75" outlineLevel="2">
      <c r="A49" s="42" t="str">
        <f>'Таблица №8'!A25</f>
        <v>Иные бюджетные ассигнования</v>
      </c>
      <c r="B49" s="73" t="str">
        <f>'Таблица №8'!C25</f>
        <v>0106</v>
      </c>
      <c r="C49" s="73" t="str">
        <f>'Таблица №8'!D25</f>
        <v>99</v>
      </c>
      <c r="D49" s="73">
        <f>'Таблица №8'!E25</f>
        <v>0</v>
      </c>
      <c r="E49" s="73">
        <f>'Таблица №8'!F25</f>
        <v>800</v>
      </c>
      <c r="F49" s="58">
        <f>'Таблица №8'!G25</f>
        <v>0</v>
      </c>
      <c r="G49" s="58">
        <f>'Таблица №8'!H25</f>
        <v>5</v>
      </c>
      <c r="H49" s="58">
        <f>'Таблица №8'!I25</f>
        <v>5</v>
      </c>
      <c r="I49" s="58">
        <f>'Таблица №8'!J25</f>
        <v>5</v>
      </c>
    </row>
    <row r="50" spans="1:9" ht="1.5" customHeight="1" hidden="1" outlineLevel="2">
      <c r="A50" s="42" t="str">
        <f>'Таблица №8'!A55</f>
        <v>Обеспечение проведения выборов и референдумов</v>
      </c>
      <c r="B50" s="73" t="str">
        <f>'Таблица №8'!C55</f>
        <v>0107</v>
      </c>
      <c r="C50" s="73"/>
      <c r="D50" s="73"/>
      <c r="E50" s="73"/>
      <c r="F50" s="58">
        <f>'Таблица №8'!G55</f>
        <v>0</v>
      </c>
      <c r="G50" s="58">
        <f>'Таблица №8'!H55</f>
        <v>0</v>
      </c>
      <c r="H50" s="58">
        <f>'Таблица №8'!I55</f>
        <v>0</v>
      </c>
      <c r="I50" s="58">
        <f>'Таблица №8'!J55</f>
        <v>0</v>
      </c>
    </row>
    <row r="51" spans="1:9" ht="0.75" customHeight="1" hidden="1" outlineLevel="2">
      <c r="A51" s="42" t="str">
        <f>'Таблица №8'!A56</f>
        <v>Проведение выборов и референдумов</v>
      </c>
      <c r="B51" s="73" t="str">
        <f>'Таблица №8'!C56</f>
        <v>0107</v>
      </c>
      <c r="C51" s="73" t="str">
        <f>'Таблица №8'!D56</f>
        <v>99</v>
      </c>
      <c r="D51" s="73" t="str">
        <f>'Таблица №8'!E56</f>
        <v>0</v>
      </c>
      <c r="E51" s="73"/>
      <c r="F51" s="58">
        <f>'Таблица №8'!G56</f>
        <v>0</v>
      </c>
      <c r="G51" s="58">
        <f>'Таблица №8'!H56</f>
        <v>0</v>
      </c>
      <c r="H51" s="58">
        <f>'Таблица №8'!I56</f>
        <v>0</v>
      </c>
      <c r="I51" s="58">
        <f>'Таблица №8'!J56</f>
        <v>0</v>
      </c>
    </row>
    <row r="52" spans="1:9" ht="30" customHeight="1" hidden="1" outlineLevel="5">
      <c r="A52" s="42" t="str">
        <f>'Таблица №8'!A57</f>
        <v>Непрограммные расходы органов местного самоуправления Алексеевского муниципального района</v>
      </c>
      <c r="B52" s="73" t="str">
        <f>'Таблица №8'!C57</f>
        <v>0107</v>
      </c>
      <c r="C52" s="73" t="str">
        <f>'Таблица №8'!D57</f>
        <v>99</v>
      </c>
      <c r="D52" s="73" t="str">
        <f>'Таблица №8'!E57</f>
        <v>0</v>
      </c>
      <c r="E52" s="73"/>
      <c r="F52" s="58">
        <f>'Таблица №8'!G57</f>
        <v>0</v>
      </c>
      <c r="G52" s="58">
        <f>'Таблица №8'!H57</f>
        <v>0</v>
      </c>
      <c r="H52" s="58">
        <f>'Таблица №8'!I57</f>
        <v>0</v>
      </c>
      <c r="I52" s="58">
        <f>'Таблица №8'!J57</f>
        <v>0</v>
      </c>
    </row>
    <row r="53" spans="1:9" ht="24" hidden="1" outlineLevel="5">
      <c r="A53" s="42" t="str">
        <f>'Таблица №8'!A58</f>
        <v>Закупка товаров, работ и услуг для государственных (муниципальных) нужд</v>
      </c>
      <c r="B53" s="73" t="str">
        <f>'Таблица №8'!C58</f>
        <v>0107</v>
      </c>
      <c r="C53" s="73" t="str">
        <f>'Таблица №8'!D58</f>
        <v>99</v>
      </c>
      <c r="D53" s="73">
        <f>'Таблица №8'!E58</f>
        <v>0</v>
      </c>
      <c r="E53" s="73">
        <f>'Таблица №8'!F58</f>
        <v>200</v>
      </c>
      <c r="F53" s="58">
        <f>'Таблица №8'!G58</f>
        <v>0</v>
      </c>
      <c r="G53" s="58">
        <f>'Таблица №8'!H58</f>
        <v>0</v>
      </c>
      <c r="H53" s="58">
        <f>'Таблица №8'!I58</f>
        <v>0</v>
      </c>
      <c r="I53" s="58">
        <f>'Таблица №8'!J58</f>
        <v>0</v>
      </c>
    </row>
    <row r="54" spans="1:9" ht="12.75" outlineLevel="5">
      <c r="A54" s="42" t="str">
        <f>'Таблица №8'!A59</f>
        <v>Резервные фонды</v>
      </c>
      <c r="B54" s="73" t="str">
        <f>'Таблица №8'!C59</f>
        <v>0111</v>
      </c>
      <c r="C54" s="73"/>
      <c r="D54" s="73"/>
      <c r="E54" s="73"/>
      <c r="F54" s="58">
        <f>'Таблица №8'!G59</f>
        <v>0</v>
      </c>
      <c r="G54" s="58">
        <f>'Таблица №8'!H59</f>
        <v>320</v>
      </c>
      <c r="H54" s="58">
        <f>'Таблица №8'!I59</f>
        <v>320</v>
      </c>
      <c r="I54" s="58">
        <f>'Таблица №8'!J59</f>
        <v>320</v>
      </c>
    </row>
    <row r="55" spans="1:9" ht="28.5" customHeight="1" outlineLevel="1">
      <c r="A55" s="42" t="str">
        <f>'Таблица №8'!A60</f>
        <v>Непрограммные расходы органов местного самоуправления Алексеевского муниципального района</v>
      </c>
      <c r="B55" s="73" t="str">
        <f>'Таблица №8'!C60</f>
        <v>0111</v>
      </c>
      <c r="C55" s="73" t="str">
        <f>'Таблица №8'!D60</f>
        <v>99</v>
      </c>
      <c r="D55" s="73" t="str">
        <f>'Таблица №8'!E60</f>
        <v>0</v>
      </c>
      <c r="E55" s="73"/>
      <c r="F55" s="58">
        <f>'Таблица №8'!G60</f>
        <v>0</v>
      </c>
      <c r="G55" s="58">
        <f>'Таблица №8'!H60</f>
        <v>320</v>
      </c>
      <c r="H55" s="58">
        <f>'Таблица №8'!I60</f>
        <v>320</v>
      </c>
      <c r="I55" s="58">
        <f>'Таблица №8'!J60</f>
        <v>320</v>
      </c>
    </row>
    <row r="56" spans="1:9" ht="17.25" customHeight="1" outlineLevel="2">
      <c r="A56" s="42" t="str">
        <f>'Таблица №8'!A61</f>
        <v>Иные бюджетные ассигнования</v>
      </c>
      <c r="B56" s="73" t="str">
        <f>'Таблица №8'!C61</f>
        <v>0111</v>
      </c>
      <c r="C56" s="73" t="str">
        <f>'Таблица №8'!D61</f>
        <v>99</v>
      </c>
      <c r="D56" s="73" t="str">
        <f>'Таблица №8'!E61</f>
        <v>0</v>
      </c>
      <c r="E56" s="73">
        <f>'Таблица №8'!F61</f>
        <v>800</v>
      </c>
      <c r="F56" s="58">
        <f>'Таблица №8'!G61</f>
        <v>0</v>
      </c>
      <c r="G56" s="58">
        <f>'Таблица №8'!H61</f>
        <v>320</v>
      </c>
      <c r="H56" s="58">
        <f>'Таблица №8'!I61</f>
        <v>320</v>
      </c>
      <c r="I56" s="58">
        <f>'Таблица №8'!J61</f>
        <v>320</v>
      </c>
    </row>
    <row r="57" spans="1:9" ht="15" customHeight="1" outlineLevel="2">
      <c r="A57" s="42" t="str">
        <f>'Таблица №8'!A62</f>
        <v>Другие общегосударственные вопросы</v>
      </c>
      <c r="B57" s="73" t="str">
        <f>'Таблица №8'!C62</f>
        <v>0113</v>
      </c>
      <c r="C57" s="73"/>
      <c r="D57" s="73"/>
      <c r="E57" s="73"/>
      <c r="F57" s="58">
        <f>'Таблица №8'!G62</f>
        <v>-2949.25</v>
      </c>
      <c r="G57" s="58">
        <f>'Таблица №8'!H62</f>
        <v>33879.85694</v>
      </c>
      <c r="H57" s="58">
        <f>'Таблица №8'!I62</f>
        <v>9355.70694</v>
      </c>
      <c r="I57" s="58">
        <f>'Таблица №8'!J62</f>
        <v>10063.20694</v>
      </c>
    </row>
    <row r="58" spans="1:9" ht="36" outlineLevel="2">
      <c r="A58" s="42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3" t="str">
        <f>'Таблица №8'!C63</f>
        <v>0113</v>
      </c>
      <c r="C58" s="73" t="str">
        <f>'Таблица №8'!D63</f>
        <v>02</v>
      </c>
      <c r="D58" s="73">
        <f>'Таблица №8'!E63</f>
        <v>0</v>
      </c>
      <c r="E58" s="73"/>
      <c r="F58" s="58">
        <f>'Таблица №8'!G63</f>
        <v>0</v>
      </c>
      <c r="G58" s="58">
        <f>'Таблица №8'!H63</f>
        <v>150</v>
      </c>
      <c r="H58" s="58">
        <f>'Таблица №8'!I63</f>
        <v>150</v>
      </c>
      <c r="I58" s="58">
        <f>'Таблица №8'!J63</f>
        <v>0</v>
      </c>
    </row>
    <row r="59" spans="1:9" ht="36" hidden="1" outlineLevel="2">
      <c r="A59" s="42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3" t="str">
        <f>'Таблица №8'!C64</f>
        <v>0113</v>
      </c>
      <c r="C59" s="73" t="str">
        <f>'Таблица №8'!D64</f>
        <v>02</v>
      </c>
      <c r="D59" s="73">
        <f>'Таблица №8'!E64</f>
        <v>3</v>
      </c>
      <c r="E59" s="73"/>
      <c r="F59" s="58">
        <f>'Таблица №8'!G64</f>
        <v>0</v>
      </c>
      <c r="G59" s="58">
        <f>'Таблица №8'!H64</f>
        <v>0</v>
      </c>
      <c r="H59" s="58">
        <f>'Таблица №8'!I64</f>
        <v>0</v>
      </c>
      <c r="I59" s="58">
        <f>'Таблица №8'!J64</f>
        <v>0</v>
      </c>
    </row>
    <row r="60" spans="1:9" ht="24" hidden="1" outlineLevel="2">
      <c r="A60" s="42" t="str">
        <f>'Таблица №8'!A65</f>
        <v>Предоставление субсидий бюджетным, автономным учреждениям и иным некоммерческим организациям</v>
      </c>
      <c r="B60" s="73" t="str">
        <f>'Таблица №8'!C65</f>
        <v>0113</v>
      </c>
      <c r="C60" s="73" t="str">
        <f>'Таблица №8'!D65</f>
        <v>02</v>
      </c>
      <c r="D60" s="73">
        <f>'Таблица №8'!E65</f>
        <v>3</v>
      </c>
      <c r="E60" s="73" t="s">
        <v>168</v>
      </c>
      <c r="F60" s="58">
        <f>'Таблица №8'!G65</f>
        <v>0</v>
      </c>
      <c r="G60" s="58">
        <f>'Таблица №8'!H65</f>
        <v>0</v>
      </c>
      <c r="H60" s="58">
        <f>'Таблица №8'!I65</f>
        <v>0</v>
      </c>
      <c r="I60" s="58">
        <f>'Таблица №8'!J65</f>
        <v>0</v>
      </c>
    </row>
    <row r="61" spans="1:9" ht="36.75" customHeight="1" outlineLevel="2">
      <c r="A61" s="42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73" t="str">
        <f>'Таблица №8'!C66</f>
        <v>0113</v>
      </c>
      <c r="C61" s="73" t="str">
        <f>'Таблица №8'!D66</f>
        <v>02</v>
      </c>
      <c r="D61" s="73">
        <f>'Таблица №8'!E66</f>
        <v>4</v>
      </c>
      <c r="E61" s="73"/>
      <c r="F61" s="58">
        <f>'Таблица №8'!G66</f>
        <v>0</v>
      </c>
      <c r="G61" s="58">
        <f>'Таблица №8'!H66</f>
        <v>150</v>
      </c>
      <c r="H61" s="58">
        <f>'Таблица №8'!I66</f>
        <v>150</v>
      </c>
      <c r="I61" s="58">
        <f>'Таблица №8'!J66</f>
        <v>0</v>
      </c>
    </row>
    <row r="62" spans="1:9" ht="27" customHeight="1" outlineLevel="2">
      <c r="A62" s="42" t="str">
        <f>'Таблица №8'!A67</f>
        <v>Предоставление субсидий бюджетным, автономным учреждениям и иным некоммерческим организациям</v>
      </c>
      <c r="B62" s="73" t="str">
        <f>'Таблица №8'!C67</f>
        <v>0113</v>
      </c>
      <c r="C62" s="73" t="str">
        <f>'Таблица №8'!D67</f>
        <v>02</v>
      </c>
      <c r="D62" s="73">
        <f>'Таблица №8'!E67</f>
        <v>4</v>
      </c>
      <c r="E62" s="73">
        <f>'Таблица №8'!F67</f>
        <v>600</v>
      </c>
      <c r="F62" s="58">
        <f>'Таблица №8'!G67</f>
        <v>0</v>
      </c>
      <c r="G62" s="58">
        <f>'Таблица №8'!H67</f>
        <v>150</v>
      </c>
      <c r="H62" s="58">
        <f>'Таблица №8'!I67</f>
        <v>150</v>
      </c>
      <c r="I62" s="58">
        <f>'Таблица №8'!J67</f>
        <v>0</v>
      </c>
    </row>
    <row r="63" spans="1:9" ht="24" outlineLevel="2">
      <c r="A63" s="42" t="str">
        <f>'Таблица №8'!A68</f>
        <v>Муниципальная программа "Маршрут Победы на 2019-2023 годы"</v>
      </c>
      <c r="B63" s="73" t="str">
        <f>'Таблица №8'!C68</f>
        <v>0113</v>
      </c>
      <c r="C63" s="73" t="str">
        <f>'Таблица №8'!D68</f>
        <v>15</v>
      </c>
      <c r="D63" s="73">
        <f>'Таблица №8'!E68</f>
        <v>0</v>
      </c>
      <c r="E63" s="73"/>
      <c r="F63" s="58">
        <f>'Таблица №8'!G68</f>
        <v>0</v>
      </c>
      <c r="G63" s="58">
        <f>'Таблица №8'!H68</f>
        <v>115.5</v>
      </c>
      <c r="H63" s="58">
        <f>'Таблица №8'!I68</f>
        <v>15.5</v>
      </c>
      <c r="I63" s="58">
        <f>'Таблица №8'!J68</f>
        <v>15.5</v>
      </c>
    </row>
    <row r="64" spans="1:9" ht="24" outlineLevel="2">
      <c r="A64" s="42" t="str">
        <f>'Таблица №8'!A69</f>
        <v>Закупка товаров, работ и услуг для государственных (муниципальных) нужд</v>
      </c>
      <c r="B64" s="73" t="str">
        <f>'Таблица №8'!C69</f>
        <v>0113</v>
      </c>
      <c r="C64" s="73" t="str">
        <f>'Таблица №8'!D69</f>
        <v>15</v>
      </c>
      <c r="D64" s="73">
        <f>'Таблица №8'!E69</f>
        <v>0</v>
      </c>
      <c r="E64" s="73">
        <f>'Таблица №8'!F69</f>
        <v>200</v>
      </c>
      <c r="F64" s="58">
        <f>'Таблица №8'!G69</f>
        <v>0</v>
      </c>
      <c r="G64" s="58">
        <f>'Таблица №8'!H69</f>
        <v>100</v>
      </c>
      <c r="H64" s="58">
        <f>'Таблица №8'!I69</f>
        <v>0</v>
      </c>
      <c r="I64" s="58">
        <f>'Таблица №8'!J69</f>
        <v>0</v>
      </c>
    </row>
    <row r="65" spans="1:9" ht="87.75" customHeight="1" outlineLevel="2">
      <c r="A65" s="42" t="str">
        <f>'Таблица №8'!A70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5" s="73" t="str">
        <f>'Таблица №8'!C70</f>
        <v>0113</v>
      </c>
      <c r="C65" s="73" t="str">
        <f>'Таблица №8'!D70</f>
        <v>15</v>
      </c>
      <c r="D65" s="73">
        <f>'Таблица №8'!E70</f>
        <v>0</v>
      </c>
      <c r="E65" s="73">
        <f>'Таблица №8'!F70</f>
        <v>200</v>
      </c>
      <c r="F65" s="58">
        <f>'Таблица №8'!G70</f>
        <v>0</v>
      </c>
      <c r="G65" s="58">
        <f>'Таблица №8'!H70</f>
        <v>15.5</v>
      </c>
      <c r="H65" s="58">
        <f>'Таблица №8'!I70</f>
        <v>15.5</v>
      </c>
      <c r="I65" s="58">
        <f>'Таблица №8'!J70</f>
        <v>15.5</v>
      </c>
    </row>
    <row r="66" spans="1:9" ht="39" customHeight="1" outlineLevel="2">
      <c r="A66" s="42" t="str">
        <f>'Таблица №8'!A71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3" t="str">
        <f>'Таблица №8'!C71</f>
        <v>0113</v>
      </c>
      <c r="C66" s="73" t="str">
        <f>'Таблица №8'!D71</f>
        <v>20</v>
      </c>
      <c r="D66" s="73">
        <f>'Таблица №8'!E71</f>
        <v>0</v>
      </c>
      <c r="E66" s="73"/>
      <c r="F66" s="58">
        <f>'Таблица №8'!G71</f>
        <v>0</v>
      </c>
      <c r="G66" s="58">
        <f>'Таблица №8'!H71</f>
        <v>20</v>
      </c>
      <c r="H66" s="58">
        <f>'Таблица №8'!I71</f>
        <v>0</v>
      </c>
      <c r="I66" s="58">
        <f>'Таблица №8'!J71</f>
        <v>0</v>
      </c>
    </row>
    <row r="67" spans="1:9" ht="15" customHeight="1" outlineLevel="2">
      <c r="A67" s="42" t="str">
        <f>'Таблица №8'!A72</f>
        <v>Подпрограмма "Профилактика правонарушений"</v>
      </c>
      <c r="B67" s="73" t="str">
        <f>'Таблица №8'!C72</f>
        <v>0113</v>
      </c>
      <c r="C67" s="73" t="str">
        <f>'Таблица №8'!D72</f>
        <v>20</v>
      </c>
      <c r="D67" s="73">
        <f>'Таблица №8'!E72</f>
        <v>1</v>
      </c>
      <c r="E67" s="73"/>
      <c r="F67" s="58">
        <f>'Таблица №8'!G72</f>
        <v>0</v>
      </c>
      <c r="G67" s="58">
        <f>'Таблица №8'!H72</f>
        <v>10</v>
      </c>
      <c r="H67" s="58">
        <f>'Таблица №8'!I72</f>
        <v>0</v>
      </c>
      <c r="I67" s="58">
        <f>'Таблица №8'!J72</f>
        <v>0</v>
      </c>
    </row>
    <row r="68" spans="1:9" ht="24" outlineLevel="2">
      <c r="A68" s="42" t="str">
        <f>'Таблица №8'!A73</f>
        <v>Закупка товаров, работ и услуг для государственных (муниципальных) нужд</v>
      </c>
      <c r="B68" s="73" t="str">
        <f>'Таблица №8'!C73</f>
        <v>0113</v>
      </c>
      <c r="C68" s="73" t="str">
        <f>'Таблица №8'!D73</f>
        <v>20</v>
      </c>
      <c r="D68" s="73">
        <f>'Таблица №8'!E73</f>
        <v>1</v>
      </c>
      <c r="E68" s="73">
        <f>'Таблица №8'!F73</f>
        <v>200</v>
      </c>
      <c r="F68" s="58">
        <f>'Таблица №8'!G73</f>
        <v>0</v>
      </c>
      <c r="G68" s="58">
        <f>'Таблица №8'!H73</f>
        <v>10</v>
      </c>
      <c r="H68" s="58">
        <f>'Таблица №8'!I73</f>
        <v>0</v>
      </c>
      <c r="I68" s="58">
        <f>'Таблица №8'!J73</f>
        <v>0</v>
      </c>
    </row>
    <row r="69" spans="1:9" ht="24" outlineLevel="2">
      <c r="A69" s="42" t="str">
        <f>'Таблица №8'!A74</f>
        <v>Подпрограмма "Формирование законопослушного поведения участников дорожного движения"</v>
      </c>
      <c r="B69" s="73" t="str">
        <f>'Таблица №8'!C74</f>
        <v>0113</v>
      </c>
      <c r="C69" s="73" t="str">
        <f>'Таблица №8'!D74</f>
        <v>20</v>
      </c>
      <c r="D69" s="73">
        <f>'Таблица №8'!E74</f>
        <v>2</v>
      </c>
      <c r="E69" s="73"/>
      <c r="F69" s="58">
        <f>'Таблица №8'!G74</f>
        <v>0</v>
      </c>
      <c r="G69" s="58">
        <f>'Таблица №8'!H74</f>
        <v>10</v>
      </c>
      <c r="H69" s="58">
        <f>'Таблица №8'!I74</f>
        <v>0</v>
      </c>
      <c r="I69" s="58">
        <f>'Таблица №8'!J74</f>
        <v>0</v>
      </c>
    </row>
    <row r="70" spans="1:9" ht="24" outlineLevel="2">
      <c r="A70" s="42" t="str">
        <f>'Таблица №8'!A75</f>
        <v>Закупка товаров, работ и услуг для государственных (муниципальных) нужд</v>
      </c>
      <c r="B70" s="73" t="str">
        <f>'Таблица №8'!C75</f>
        <v>0113</v>
      </c>
      <c r="C70" s="73" t="str">
        <f>'Таблица №8'!D75</f>
        <v>20</v>
      </c>
      <c r="D70" s="73">
        <f>'Таблица №8'!E75</f>
        <v>2</v>
      </c>
      <c r="E70" s="73">
        <f>'Таблица №8'!F75</f>
        <v>200</v>
      </c>
      <c r="F70" s="58">
        <f>'Таблица №8'!G75</f>
        <v>0</v>
      </c>
      <c r="G70" s="58">
        <f>'Таблица №8'!H75</f>
        <v>10</v>
      </c>
      <c r="H70" s="58">
        <f>'Таблица №8'!I75</f>
        <v>0</v>
      </c>
      <c r="I70" s="58">
        <f>'Таблица №8'!J75</f>
        <v>0</v>
      </c>
    </row>
    <row r="71" spans="1:9" ht="36" hidden="1" outlineLevel="2">
      <c r="A71" s="42" t="str">
        <f>'Таблица №8'!A76</f>
        <v>Муниципальная программа "Улучшение условий и охраны труда в Алексеевском муниципальном районе на 2017-2019 годы"</v>
      </c>
      <c r="B71" s="73" t="str">
        <f>'Таблица №8'!C76</f>
        <v>0113</v>
      </c>
      <c r="C71" s="73" t="str">
        <f>'Таблица №8'!D76</f>
        <v>21</v>
      </c>
      <c r="D71" s="73">
        <f>'Таблица №8'!E76</f>
        <v>0</v>
      </c>
      <c r="E71" s="73"/>
      <c r="F71" s="58">
        <f>'Таблица №8'!G76</f>
        <v>0</v>
      </c>
      <c r="G71" s="58">
        <f>'Таблица №8'!H76</f>
        <v>0</v>
      </c>
      <c r="H71" s="58">
        <f>'Таблица №8'!I76</f>
        <v>0</v>
      </c>
      <c r="I71" s="58">
        <f>'Таблица №8'!J76</f>
        <v>0</v>
      </c>
    </row>
    <row r="72" spans="1:9" ht="24" hidden="1" outlineLevel="2">
      <c r="A72" s="42" t="str">
        <f>'Таблица №8'!A77</f>
        <v>Закупка товаров, работ и услуг для государственных (муниципальных) нужд</v>
      </c>
      <c r="B72" s="73" t="str">
        <f>'Таблица №8'!C77</f>
        <v>0113</v>
      </c>
      <c r="C72" s="73" t="str">
        <f>'Таблица №8'!D77</f>
        <v>21</v>
      </c>
      <c r="D72" s="73">
        <f>'Таблица №8'!E77</f>
        <v>0</v>
      </c>
      <c r="E72" s="73">
        <f>'Таблица №8'!F77</f>
        <v>200</v>
      </c>
      <c r="F72" s="58">
        <f>'Таблица №8'!G77</f>
        <v>0</v>
      </c>
      <c r="G72" s="58">
        <f>'Таблица №8'!H77</f>
        <v>0</v>
      </c>
      <c r="H72" s="58">
        <f>'Таблица №8'!I77</f>
        <v>0</v>
      </c>
      <c r="I72" s="58">
        <f>'Таблица №8'!J77</f>
        <v>0</v>
      </c>
    </row>
    <row r="73" spans="1:9" ht="36" outlineLevel="2">
      <c r="A73" s="42" t="str">
        <f>'Таблица №8'!A78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3" t="str">
        <f>'Таблица №8'!C78</f>
        <v>0113</v>
      </c>
      <c r="C73" s="73" t="str">
        <f>'Таблица №8'!D78</f>
        <v>23</v>
      </c>
      <c r="D73" s="73">
        <f>'Таблица №8'!E78</f>
        <v>0</v>
      </c>
      <c r="E73" s="73"/>
      <c r="F73" s="58">
        <f>'Таблица №8'!G78</f>
        <v>0</v>
      </c>
      <c r="G73" s="58">
        <f>'Таблица №8'!H78</f>
        <v>10</v>
      </c>
      <c r="H73" s="58">
        <f>'Таблица №8'!I78</f>
        <v>0</v>
      </c>
      <c r="I73" s="58">
        <f>'Таблица №8'!J78</f>
        <v>0</v>
      </c>
    </row>
    <row r="74" spans="1:9" ht="24" outlineLevel="2">
      <c r="A74" s="42" t="str">
        <f>'Таблица №8'!A79</f>
        <v>Закупка товаров, работ и услуг для государственных (муниципальных) нужд</v>
      </c>
      <c r="B74" s="73" t="str">
        <f>'Таблица №8'!C79</f>
        <v>0113</v>
      </c>
      <c r="C74" s="73" t="str">
        <f>'Таблица №8'!D79</f>
        <v>23</v>
      </c>
      <c r="D74" s="73">
        <f>'Таблица №8'!E79</f>
        <v>0</v>
      </c>
      <c r="E74" s="73">
        <f>'Таблица №8'!F79</f>
        <v>200</v>
      </c>
      <c r="F74" s="58">
        <f>'Таблица №8'!G79</f>
        <v>0</v>
      </c>
      <c r="G74" s="58">
        <f>'Таблица №8'!H79</f>
        <v>10</v>
      </c>
      <c r="H74" s="58">
        <f>'Таблица №8'!I79</f>
        <v>0</v>
      </c>
      <c r="I74" s="58">
        <f>'Таблица №8'!J79</f>
        <v>0</v>
      </c>
    </row>
    <row r="75" spans="1:9" ht="60" outlineLevel="2">
      <c r="A75" s="42" t="str">
        <f>'Таблица №8'!A80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3" t="str">
        <f>'Таблица №8'!C80</f>
        <v>0113</v>
      </c>
      <c r="C75" s="73" t="str">
        <f>'Таблица №8'!D80</f>
        <v>51</v>
      </c>
      <c r="D75" s="73">
        <f>'Таблица №8'!E80</f>
        <v>0</v>
      </c>
      <c r="E75" s="73"/>
      <c r="F75" s="58">
        <f>'Таблица №8'!G80</f>
        <v>-1500</v>
      </c>
      <c r="G75" s="58">
        <f>'Таблица №8'!H80</f>
        <v>30520</v>
      </c>
      <c r="H75" s="58">
        <f>'Таблица №8'!I80</f>
        <v>3350</v>
      </c>
      <c r="I75" s="58">
        <f>'Таблица №8'!J80</f>
        <v>1120</v>
      </c>
    </row>
    <row r="76" spans="1:9" ht="24" outlineLevel="2">
      <c r="A76" s="42" t="str">
        <f>'Таблица №8'!A81</f>
        <v>Предоставление субсидий бюджетным, автономным учреждениям и иным некоммерческим организациям</v>
      </c>
      <c r="B76" s="73" t="str">
        <f>'Таблица №8'!C81</f>
        <v>0113</v>
      </c>
      <c r="C76" s="73" t="str">
        <f>'Таблица №8'!D81</f>
        <v>51</v>
      </c>
      <c r="D76" s="73">
        <f>'Таблица №8'!E81</f>
        <v>0</v>
      </c>
      <c r="E76" s="73">
        <f>'Таблица №8'!F81</f>
        <v>600</v>
      </c>
      <c r="F76" s="58">
        <f>'Таблица №8'!G81</f>
        <v>-1500</v>
      </c>
      <c r="G76" s="58">
        <f>'Таблица №8'!H81</f>
        <v>29500</v>
      </c>
      <c r="H76" s="58">
        <f>'Таблица №8'!I81</f>
        <v>2330</v>
      </c>
      <c r="I76" s="58">
        <f>'Таблица №8'!J81</f>
        <v>100</v>
      </c>
    </row>
    <row r="77" spans="1:9" ht="51.75" customHeight="1" outlineLevel="2">
      <c r="A77" s="42" t="str">
        <f>'Таблица №8'!A82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3" t="str">
        <f>'Таблица №8'!C82</f>
        <v>0113</v>
      </c>
      <c r="C77" s="73" t="str">
        <f>'Таблица №8'!D82</f>
        <v>51</v>
      </c>
      <c r="D77" s="73">
        <f>'Таблица №8'!E82</f>
        <v>0</v>
      </c>
      <c r="E77" s="73">
        <f>'Таблица №8'!F82</f>
        <v>600</v>
      </c>
      <c r="F77" s="58">
        <f>'Таблица №8'!G82</f>
        <v>0</v>
      </c>
      <c r="G77" s="58">
        <f>'Таблица №8'!H82</f>
        <v>1020</v>
      </c>
      <c r="H77" s="58">
        <f>'Таблица №8'!I82</f>
        <v>1020</v>
      </c>
      <c r="I77" s="58">
        <f>'Таблица №8'!J82</f>
        <v>1020</v>
      </c>
    </row>
    <row r="78" spans="1:9" ht="12.75" outlineLevel="2">
      <c r="A78" s="42" t="str">
        <f>'Таблица №8'!A83</f>
        <v>Государственная регистрация актов гражданского состояния</v>
      </c>
      <c r="B78" s="73" t="str">
        <f>'Таблица №8'!C83</f>
        <v>0113</v>
      </c>
      <c r="C78" s="73">
        <f>'Таблица №8'!D83</f>
        <v>0</v>
      </c>
      <c r="D78" s="73">
        <f>'Таблица №8'!E83</f>
        <v>0</v>
      </c>
      <c r="E78" s="73"/>
      <c r="F78" s="58">
        <f>'Таблица №8'!G83</f>
        <v>0</v>
      </c>
      <c r="G78" s="58">
        <f>'Таблица №8'!H83</f>
        <v>1178.4</v>
      </c>
      <c r="H78" s="58">
        <f>'Таблица №8'!I83</f>
        <v>1221.8</v>
      </c>
      <c r="I78" s="58">
        <f>'Таблица №8'!J83</f>
        <v>1252.8</v>
      </c>
    </row>
    <row r="79" spans="1:9" ht="36" outlineLevel="2">
      <c r="A79" s="42" t="str">
        <f>'Таблица №8'!A84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3" t="str">
        <f>'Таблица №8'!C84</f>
        <v>0113</v>
      </c>
      <c r="C79" s="73" t="str">
        <f>'Таблица №8'!D84</f>
        <v>90</v>
      </c>
      <c r="D79" s="73">
        <f>'Таблица №8'!E84</f>
        <v>0</v>
      </c>
      <c r="E79" s="73"/>
      <c r="F79" s="58">
        <f>'Таблица №8'!G84</f>
        <v>0</v>
      </c>
      <c r="G79" s="58">
        <f>'Таблица №8'!H84</f>
        <v>1178.4</v>
      </c>
      <c r="H79" s="58">
        <f>'Таблица №8'!I84</f>
        <v>1221.8</v>
      </c>
      <c r="I79" s="58">
        <f>'Таблица №8'!J84</f>
        <v>1252.8</v>
      </c>
    </row>
    <row r="80" spans="1:9" ht="48" outlineLevel="2">
      <c r="A80" s="42" t="str">
        <f>'Таблица №8'!A85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3" t="str">
        <f>'Таблица №8'!C85</f>
        <v>0113</v>
      </c>
      <c r="C80" s="73" t="str">
        <f>'Таблица №8'!D85</f>
        <v>90</v>
      </c>
      <c r="D80" s="73" t="str">
        <f>'Таблица №8'!E85</f>
        <v>0</v>
      </c>
      <c r="E80" s="73">
        <f>'Таблица №8'!F85</f>
        <v>100</v>
      </c>
      <c r="F80" s="58">
        <f>'Таблица №8'!G85</f>
        <v>0</v>
      </c>
      <c r="G80" s="58">
        <f>'Таблица №8'!H85</f>
        <v>1058.6</v>
      </c>
      <c r="H80" s="58">
        <f>'Таблица №8'!I85</f>
        <v>1058.6</v>
      </c>
      <c r="I80" s="58">
        <f>'Таблица №8'!J85</f>
        <v>1058.6</v>
      </c>
    </row>
    <row r="81" spans="1:9" ht="24" outlineLevel="2">
      <c r="A81" s="42" t="str">
        <f>'Таблица №8'!A86</f>
        <v>Закупка товаров, работ и услуг для государственных (муниципальных) нужд</v>
      </c>
      <c r="B81" s="73" t="str">
        <f>'Таблица №8'!C86</f>
        <v>0113</v>
      </c>
      <c r="C81" s="73" t="str">
        <f>'Таблица №8'!D86</f>
        <v>90</v>
      </c>
      <c r="D81" s="73" t="str">
        <f>'Таблица №8'!E86</f>
        <v>0</v>
      </c>
      <c r="E81" s="73">
        <f>'Таблица №8'!F86</f>
        <v>200</v>
      </c>
      <c r="F81" s="58">
        <f>'Таблица №8'!G86</f>
        <v>0</v>
      </c>
      <c r="G81" s="58">
        <f>'Таблица №8'!H86</f>
        <v>119.80000000000018</v>
      </c>
      <c r="H81" s="58">
        <f>'Таблица №8'!I86</f>
        <v>163.20000000000005</v>
      </c>
      <c r="I81" s="58">
        <f>'Таблица №8'!J86</f>
        <v>194.20000000000005</v>
      </c>
    </row>
    <row r="82" spans="1:9" ht="26.25" customHeight="1" outlineLevel="2">
      <c r="A82" s="42" t="str">
        <f>'Таблица №8'!A87</f>
        <v>Оценка недвижимости, признание прав и регулирование отношений по муниципальной собственности</v>
      </c>
      <c r="B82" s="73" t="str">
        <f>'Таблица №8'!C87</f>
        <v>0113</v>
      </c>
      <c r="C82" s="73" t="str">
        <f>'Таблица №8'!D87</f>
        <v>99</v>
      </c>
      <c r="D82" s="73">
        <f>'Таблица №8'!E87</f>
        <v>0</v>
      </c>
      <c r="E82" s="73"/>
      <c r="F82" s="58">
        <f>'Таблица №8'!G87</f>
        <v>0</v>
      </c>
      <c r="G82" s="58">
        <f>'Таблица №8'!H87</f>
        <v>100</v>
      </c>
      <c r="H82" s="58">
        <f>'Таблица №8'!I87</f>
        <v>100</v>
      </c>
      <c r="I82" s="58">
        <f>'Таблица №8'!J87</f>
        <v>100</v>
      </c>
    </row>
    <row r="83" spans="1:9" ht="24.75" customHeight="1" outlineLevel="2">
      <c r="A83" s="42" t="str">
        <f>'Таблица №8'!A88</f>
        <v>Непрограммные расходы органов местного самоуправления Алексеевского муниципального района</v>
      </c>
      <c r="B83" s="73" t="str">
        <f>'Таблица №8'!C88</f>
        <v>0113</v>
      </c>
      <c r="C83" s="73" t="str">
        <f>'Таблица №8'!D88</f>
        <v>99</v>
      </c>
      <c r="D83" s="73" t="str">
        <f>'Таблица №8'!E88</f>
        <v>0</v>
      </c>
      <c r="E83" s="73"/>
      <c r="F83" s="58">
        <f>'Таблица №8'!G88</f>
        <v>0</v>
      </c>
      <c r="G83" s="58">
        <f>'Таблица №8'!H88</f>
        <v>100</v>
      </c>
      <c r="H83" s="58">
        <f>'Таблица №8'!I88</f>
        <v>100</v>
      </c>
      <c r="I83" s="58">
        <f>'Таблица №8'!J88</f>
        <v>100</v>
      </c>
    </row>
    <row r="84" spans="1:9" ht="24.75" customHeight="1" outlineLevel="2">
      <c r="A84" s="42" t="str">
        <f>'Таблица №8'!A89</f>
        <v>Закупка товаров, работ и услуг для государственных (муниципальных) нужд</v>
      </c>
      <c r="B84" s="73" t="str">
        <f>'Таблица №8'!C89</f>
        <v>0113</v>
      </c>
      <c r="C84" s="73" t="str">
        <f>'Таблица №8'!D89</f>
        <v>99</v>
      </c>
      <c r="D84" s="73" t="str">
        <f>'Таблица №8'!E89</f>
        <v>0</v>
      </c>
      <c r="E84" s="73">
        <f>'Таблица №8'!F89</f>
        <v>200</v>
      </c>
      <c r="F84" s="58">
        <f>'Таблица №8'!G89</f>
        <v>0</v>
      </c>
      <c r="G84" s="58">
        <f>'Таблица №8'!H89</f>
        <v>100</v>
      </c>
      <c r="H84" s="58">
        <f>'Таблица №8'!I89</f>
        <v>100</v>
      </c>
      <c r="I84" s="58">
        <f>'Таблица №8'!J89</f>
        <v>100</v>
      </c>
    </row>
    <row r="85" spans="1:9" ht="24" outlineLevel="5">
      <c r="A85" s="42" t="str">
        <f>'Таблица №8'!A90</f>
        <v>Реализация государственных функций, связанных с общегосударственным управлением</v>
      </c>
      <c r="B85" s="73" t="str">
        <f>'Таблица №8'!C90</f>
        <v>0113</v>
      </c>
      <c r="C85" s="73" t="str">
        <f>'Таблица №8'!D90</f>
        <v>99</v>
      </c>
      <c r="D85" s="73">
        <f>'Таблица №8'!E90</f>
        <v>0</v>
      </c>
      <c r="E85" s="73"/>
      <c r="F85" s="58">
        <f>'Таблица №8'!G90</f>
        <v>-1449.25</v>
      </c>
      <c r="G85" s="58">
        <f>'Таблица №8'!H90</f>
        <v>1785.95694</v>
      </c>
      <c r="H85" s="58">
        <f>'Таблица №8'!I90</f>
        <v>1277.1069400000001</v>
      </c>
      <c r="I85" s="58">
        <f>'Таблица №8'!J90</f>
        <v>1026.70694</v>
      </c>
    </row>
    <row r="86" spans="1:9" ht="25.5" customHeight="1" outlineLevel="5">
      <c r="A86" s="42" t="str">
        <f>'Таблица №8'!A91</f>
        <v>Непрограммные расходы органов местного самоуправления Алексеевского муниципального района</v>
      </c>
      <c r="B86" s="73" t="str">
        <f>'Таблица №8'!C91</f>
        <v>0113</v>
      </c>
      <c r="C86" s="73" t="str">
        <f>'Таблица №8'!D91</f>
        <v>99</v>
      </c>
      <c r="D86" s="73" t="str">
        <f>'Таблица №8'!E91</f>
        <v>0</v>
      </c>
      <c r="E86" s="73"/>
      <c r="F86" s="58">
        <f>'Таблица №8'!G91</f>
        <v>-1449.25</v>
      </c>
      <c r="G86" s="58">
        <f>'Таблица №8'!H91</f>
        <v>1785.95694</v>
      </c>
      <c r="H86" s="58">
        <f>'Таблица №8'!I91</f>
        <v>1277.1069400000001</v>
      </c>
      <c r="I86" s="58">
        <f>'Таблица №8'!J91</f>
        <v>1026.70694</v>
      </c>
    </row>
    <row r="87" spans="1:9" ht="25.5" customHeight="1" outlineLevel="5">
      <c r="A87" s="42" t="str">
        <f>'Таблица №8'!A92</f>
        <v>Закупка товаров, работ и услуг для государственных (муниципальных) нужд</v>
      </c>
      <c r="B87" s="73" t="str">
        <f>'Таблица №8'!C92</f>
        <v>0113</v>
      </c>
      <c r="C87" s="73" t="str">
        <f>'Таблица №8'!D92</f>
        <v>99</v>
      </c>
      <c r="D87" s="73">
        <f>'Таблица №8'!E92</f>
        <v>0</v>
      </c>
      <c r="E87" s="73"/>
      <c r="F87" s="58">
        <f>'Таблица №8'!G92</f>
        <v>-1685.25</v>
      </c>
      <c r="G87" s="58">
        <f>'Таблица №8'!H92</f>
        <v>549.95694</v>
      </c>
      <c r="H87" s="58">
        <f>'Таблица №8'!I92</f>
        <v>277.10694</v>
      </c>
      <c r="I87" s="58">
        <f>'Таблица №8'!J92</f>
        <v>26.706939999999975</v>
      </c>
    </row>
    <row r="88" spans="1:9" ht="12.75" outlineLevel="5">
      <c r="A88" s="42" t="str">
        <f>'Таблица №8'!A93</f>
        <v>Иные бюджетные ассигнования</v>
      </c>
      <c r="B88" s="73" t="str">
        <f>'Таблица №8'!C93</f>
        <v>0113</v>
      </c>
      <c r="C88" s="73" t="str">
        <f>'Таблица №8'!D93</f>
        <v>99</v>
      </c>
      <c r="D88" s="73">
        <f>'Таблица №8'!E93</f>
        <v>0</v>
      </c>
      <c r="E88" s="73">
        <f>'Таблица №8'!F93</f>
        <v>800</v>
      </c>
      <c r="F88" s="58">
        <f>'Таблица №8'!G93</f>
        <v>236</v>
      </c>
      <c r="G88" s="58">
        <f>'Таблица №8'!H93</f>
        <v>1236</v>
      </c>
      <c r="H88" s="58">
        <f>'Таблица №8'!I93</f>
        <v>1000</v>
      </c>
      <c r="I88" s="58">
        <f>'Таблица №8'!J93</f>
        <v>1000</v>
      </c>
    </row>
    <row r="89" spans="1:9" ht="24" hidden="1" outlineLevel="5">
      <c r="A89" s="42" t="str">
        <f>'Таблица №8'!A94</f>
        <v>Осуществление полномочий по подготовке и проведению Всероссийской переписи населения 2020 года на 2021 год</v>
      </c>
      <c r="B89" s="73" t="str">
        <f>'Таблица №8'!C94</f>
        <v>0113</v>
      </c>
      <c r="C89" s="73" t="str">
        <f>'Таблица №8'!D94</f>
        <v>99</v>
      </c>
      <c r="D89" s="73">
        <f>'Таблица №8'!E94</f>
        <v>0</v>
      </c>
      <c r="E89" s="73"/>
      <c r="F89" s="58">
        <f>'Таблица №8'!G94</f>
        <v>0</v>
      </c>
      <c r="G89" s="58">
        <f>'Таблица №8'!H94</f>
        <v>0</v>
      </c>
      <c r="H89" s="58">
        <f>'Таблица №8'!I94</f>
        <v>0</v>
      </c>
      <c r="I89" s="58">
        <f>'Таблица №8'!J94</f>
        <v>0</v>
      </c>
    </row>
    <row r="90" spans="1:9" ht="24" hidden="1" outlineLevel="5">
      <c r="A90" s="42" t="str">
        <f>'Таблица №8'!A95</f>
        <v>Непрограммные расходы органов местного самоуправления Алексеевского муниципального района</v>
      </c>
      <c r="B90" s="73" t="str">
        <f>'Таблица №8'!C95</f>
        <v>0113</v>
      </c>
      <c r="C90" s="73" t="str">
        <f>'Таблица №8'!D95</f>
        <v>99</v>
      </c>
      <c r="D90" s="73" t="str">
        <f>'Таблица №8'!E95</f>
        <v>0</v>
      </c>
      <c r="E90" s="73"/>
      <c r="F90" s="58">
        <f>'Таблица №8'!G95</f>
        <v>0</v>
      </c>
      <c r="G90" s="58">
        <f>'Таблица №8'!H95</f>
        <v>0</v>
      </c>
      <c r="H90" s="58">
        <f>'Таблица №8'!I95</f>
        <v>0</v>
      </c>
      <c r="I90" s="58">
        <f>'Таблица №8'!J95</f>
        <v>0</v>
      </c>
    </row>
    <row r="91" spans="1:9" ht="24" hidden="1" outlineLevel="5">
      <c r="A91" s="42" t="str">
        <f>'Таблица №8'!A96</f>
        <v>Закупка товаров, работ и услуг для государственных (муниципальных) нужд</v>
      </c>
      <c r="B91" s="73" t="str">
        <f>'Таблица №8'!C96</f>
        <v>0113</v>
      </c>
      <c r="C91" s="73" t="str">
        <f>'Таблица №8'!D96</f>
        <v>99</v>
      </c>
      <c r="D91" s="73">
        <f>'Таблица №8'!E96</f>
        <v>0</v>
      </c>
      <c r="E91" s="73">
        <f>'Таблица №8'!F96</f>
        <v>200</v>
      </c>
      <c r="F91" s="58">
        <f>'Таблица №8'!G96</f>
        <v>0</v>
      </c>
      <c r="G91" s="58">
        <f>'Таблица №8'!H96</f>
        <v>0</v>
      </c>
      <c r="H91" s="58">
        <f>'Таблица №8'!I96</f>
        <v>0</v>
      </c>
      <c r="I91" s="58">
        <f>'Таблица №8'!J96</f>
        <v>0</v>
      </c>
    </row>
    <row r="92" spans="1:9" ht="12.75" outlineLevel="5">
      <c r="A92" s="42" t="str">
        <f>'Таблица №8'!A97</f>
        <v>Условно утвержденные расходы</v>
      </c>
      <c r="B92" s="73" t="str">
        <f>'Таблица №8'!C97</f>
        <v>0113</v>
      </c>
      <c r="C92" s="73" t="str">
        <f>'Таблица №8'!D97</f>
        <v>99</v>
      </c>
      <c r="D92" s="73">
        <f>'Таблица №8'!E97</f>
        <v>0</v>
      </c>
      <c r="E92" s="73" t="s">
        <v>142</v>
      </c>
      <c r="F92" s="58">
        <f>'Таблица №8'!G97</f>
        <v>0</v>
      </c>
      <c r="G92" s="58">
        <f>'Таблица №8'!H97</f>
        <v>0</v>
      </c>
      <c r="H92" s="58">
        <f>'Таблица №8'!I97</f>
        <v>3241.3</v>
      </c>
      <c r="I92" s="58">
        <f>'Таблица №8'!J97</f>
        <v>6548.2</v>
      </c>
    </row>
    <row r="93" spans="1:9" ht="12.75" outlineLevel="5">
      <c r="A93" s="42" t="str">
        <f>'Таблица №8'!A98</f>
        <v>Национальная оборона </v>
      </c>
      <c r="B93" s="73" t="str">
        <f>'Таблица №8'!C98</f>
        <v>0200</v>
      </c>
      <c r="C93" s="73"/>
      <c r="D93" s="73"/>
      <c r="E93" s="73"/>
      <c r="F93" s="58">
        <f>'Таблица №8'!G98</f>
        <v>0</v>
      </c>
      <c r="G93" s="58">
        <f>'Таблица №8'!H98</f>
        <v>20</v>
      </c>
      <c r="H93" s="58">
        <f>'Таблица №8'!I98</f>
        <v>20</v>
      </c>
      <c r="I93" s="58">
        <f>'Таблица №8'!J98</f>
        <v>20</v>
      </c>
    </row>
    <row r="94" spans="1:9" ht="12.75" outlineLevel="5">
      <c r="A94" s="42" t="str">
        <f>'Таблица №8'!A99</f>
        <v>Мобилизационная подготовка экономики</v>
      </c>
      <c r="B94" s="73" t="str">
        <f>'Таблица №8'!C99</f>
        <v>0204</v>
      </c>
      <c r="C94" s="73"/>
      <c r="D94" s="73"/>
      <c r="E94" s="73"/>
      <c r="F94" s="58">
        <f>'Таблица №8'!G99</f>
        <v>0</v>
      </c>
      <c r="G94" s="58">
        <f>'Таблица №8'!H99</f>
        <v>20</v>
      </c>
      <c r="H94" s="58">
        <f>'Таблица №8'!I99</f>
        <v>20</v>
      </c>
      <c r="I94" s="58">
        <f>'Таблица №8'!J99</f>
        <v>20</v>
      </c>
    </row>
    <row r="95" spans="1:9" ht="24" outlineLevel="2">
      <c r="A95" s="42" t="str">
        <f>'Таблица №8'!A100</f>
        <v>Мероприятия по обеспечению мобилизационной готовности экономики</v>
      </c>
      <c r="B95" s="73" t="str">
        <f>'Таблица №8'!C100</f>
        <v>0204</v>
      </c>
      <c r="C95" s="73"/>
      <c r="D95" s="73"/>
      <c r="E95" s="73"/>
      <c r="F95" s="58">
        <f>'Таблица №8'!G100</f>
        <v>0</v>
      </c>
      <c r="G95" s="58">
        <f>'Таблица №8'!H100</f>
        <v>20</v>
      </c>
      <c r="H95" s="58">
        <f>'Таблица №8'!I100</f>
        <v>20</v>
      </c>
      <c r="I95" s="58">
        <f>'Таблица №8'!J100</f>
        <v>20</v>
      </c>
    </row>
    <row r="96" spans="1:9" ht="24.75" customHeight="1" outlineLevel="5">
      <c r="A96" s="42" t="str">
        <f>'Таблица №8'!A101</f>
        <v>Непрограммные расходы органов местного самоуправления Алексеевского муниципального района</v>
      </c>
      <c r="B96" s="73" t="str">
        <f>'Таблица №8'!C101</f>
        <v>0204</v>
      </c>
      <c r="C96" s="73" t="str">
        <f>'Таблица №8'!D101</f>
        <v>99</v>
      </c>
      <c r="D96" s="73">
        <f>'Таблица №8'!E101</f>
        <v>0</v>
      </c>
      <c r="E96" s="73"/>
      <c r="F96" s="58">
        <f>'Таблица №8'!G101</f>
        <v>0</v>
      </c>
      <c r="G96" s="58">
        <f>'Таблица №8'!H101</f>
        <v>20</v>
      </c>
      <c r="H96" s="58">
        <f>'Таблица №8'!I101</f>
        <v>20</v>
      </c>
      <c r="I96" s="58">
        <f>'Таблица №8'!J101</f>
        <v>20</v>
      </c>
    </row>
    <row r="97" spans="1:9" ht="24.75" customHeight="1" outlineLevel="5">
      <c r="A97" s="42" t="str">
        <f>'Таблица №8'!A102</f>
        <v>Закупка товаров, работ и услуг для государственных (муниципальных) нужд</v>
      </c>
      <c r="B97" s="73" t="str">
        <f>'Таблица №8'!C102</f>
        <v>0204</v>
      </c>
      <c r="C97" s="73" t="str">
        <f>'Таблица №8'!D102</f>
        <v>99</v>
      </c>
      <c r="D97" s="73">
        <f>'Таблица №8'!E102</f>
        <v>0</v>
      </c>
      <c r="E97" s="73">
        <f>'Таблица №8'!F102</f>
        <v>200</v>
      </c>
      <c r="F97" s="58">
        <f>'Таблица №8'!G102</f>
        <v>0</v>
      </c>
      <c r="G97" s="58">
        <f>'Таблица №8'!H102</f>
        <v>20</v>
      </c>
      <c r="H97" s="58">
        <f>'Таблица №8'!I102</f>
        <v>20</v>
      </c>
      <c r="I97" s="58">
        <f>'Таблица №8'!J102</f>
        <v>20</v>
      </c>
    </row>
    <row r="98" spans="1:9" ht="24" outlineLevel="5">
      <c r="A98" s="42" t="str">
        <f>'Таблица №8'!A103</f>
        <v>Национальная безопасность и правоохранительная деятельность</v>
      </c>
      <c r="B98" s="73" t="str">
        <f>'Таблица №8'!C103</f>
        <v>0300</v>
      </c>
      <c r="C98" s="73"/>
      <c r="D98" s="73"/>
      <c r="E98" s="73"/>
      <c r="F98" s="58">
        <f>'Таблица №8'!G103</f>
        <v>0</v>
      </c>
      <c r="G98" s="58">
        <f>'Таблица №8'!H103</f>
        <v>70</v>
      </c>
      <c r="H98" s="58">
        <f>'Таблица №8'!I103</f>
        <v>70</v>
      </c>
      <c r="I98" s="58">
        <f>'Таблица №8'!J103</f>
        <v>70</v>
      </c>
    </row>
    <row r="99" spans="1:9" ht="12.75" outlineLevel="5">
      <c r="A99" s="42" t="str">
        <f>'Таблица №8'!A104</f>
        <v>Гражданская оборона</v>
      </c>
      <c r="B99" s="73" t="str">
        <f>'Таблица №8'!C104</f>
        <v>0309</v>
      </c>
      <c r="C99" s="73"/>
      <c r="D99" s="73"/>
      <c r="E99" s="73"/>
      <c r="F99" s="58">
        <f>'Таблица №8'!G104</f>
        <v>0</v>
      </c>
      <c r="G99" s="58">
        <f>'Таблица №8'!H104</f>
        <v>20</v>
      </c>
      <c r="H99" s="58">
        <f>'Таблица №8'!I104</f>
        <v>20</v>
      </c>
      <c r="I99" s="58">
        <f>'Таблица №8'!J104</f>
        <v>20</v>
      </c>
    </row>
    <row r="100" spans="1:9" ht="24" outlineLevel="5">
      <c r="A100" s="42" t="str">
        <f>'Таблица №8'!A105</f>
        <v>Непрограммные расходы органов местного самоуправления Алексеевского муниципального района</v>
      </c>
      <c r="B100" s="73" t="str">
        <f>'Таблица №8'!C105</f>
        <v>0309</v>
      </c>
      <c r="C100" s="73" t="str">
        <f>'Таблица №8'!D105</f>
        <v>99</v>
      </c>
      <c r="D100" s="73">
        <f>'Таблица №8'!E105</f>
        <v>0</v>
      </c>
      <c r="E100" s="73"/>
      <c r="F100" s="58">
        <f>'Таблица №8'!G105</f>
        <v>0</v>
      </c>
      <c r="G100" s="58">
        <f>'Таблица №8'!H105</f>
        <v>20</v>
      </c>
      <c r="H100" s="58">
        <f>'Таблица №8'!I105</f>
        <v>20</v>
      </c>
      <c r="I100" s="58">
        <f>'Таблица №8'!J105</f>
        <v>20</v>
      </c>
    </row>
    <row r="101" spans="1:9" ht="24" outlineLevel="5">
      <c r="A101" s="42" t="str">
        <f>'Таблица №8'!A106</f>
        <v>Закупка товаров, работ и услуг для государственных (муниципальных) нужд</v>
      </c>
      <c r="B101" s="73" t="str">
        <f>'Таблица №8'!C106</f>
        <v>0309</v>
      </c>
      <c r="C101" s="73" t="str">
        <f>'Таблица №8'!D106</f>
        <v>99</v>
      </c>
      <c r="D101" s="73">
        <f>'Таблица №8'!E106</f>
        <v>0</v>
      </c>
      <c r="E101" s="73">
        <f>'Таблица №8'!F106</f>
        <v>200</v>
      </c>
      <c r="F101" s="58">
        <f>'Таблица №8'!G106</f>
        <v>0</v>
      </c>
      <c r="G101" s="58">
        <f>'Таблица №8'!H106</f>
        <v>20</v>
      </c>
      <c r="H101" s="58">
        <f>'Таблица №8'!I106</f>
        <v>20</v>
      </c>
      <c r="I101" s="58">
        <f>'Таблица №8'!J106</f>
        <v>20</v>
      </c>
    </row>
    <row r="102" spans="1:9" ht="31.5" customHeight="1" outlineLevel="2">
      <c r="A102" s="42" t="str">
        <f>'Таблица №8'!A107</f>
        <v>Защита населения и территории от чрезвычайных ситуаций природного и техногенного характера, пожарная безопасность</v>
      </c>
      <c r="B102" s="73" t="str">
        <f>'Таблица №8'!C107</f>
        <v>0310</v>
      </c>
      <c r="C102" s="73"/>
      <c r="D102" s="73"/>
      <c r="E102" s="73"/>
      <c r="F102" s="58">
        <f>'Таблица №8'!G107</f>
        <v>0</v>
      </c>
      <c r="G102" s="58">
        <f>'Таблица №8'!H107</f>
        <v>50</v>
      </c>
      <c r="H102" s="58">
        <f>'Таблица №8'!I107</f>
        <v>50</v>
      </c>
      <c r="I102" s="58">
        <f>'Таблица №8'!J107</f>
        <v>50</v>
      </c>
    </row>
    <row r="103" spans="1:9" ht="28.5" customHeight="1" outlineLevel="5">
      <c r="A103" s="42" t="str">
        <f>'Таблица №8'!A108</f>
        <v>Непрограммные расходы органов местного самоуправления Алексеевского муниципального района</v>
      </c>
      <c r="B103" s="73" t="str">
        <f>'Таблица №8'!C108</f>
        <v>0310</v>
      </c>
      <c r="C103" s="73" t="str">
        <f>'Таблица №8'!D108</f>
        <v>99</v>
      </c>
      <c r="D103" s="73">
        <f>'Таблица №8'!E108</f>
        <v>0</v>
      </c>
      <c r="E103" s="73"/>
      <c r="F103" s="58">
        <f>'Таблица №8'!G108</f>
        <v>0</v>
      </c>
      <c r="G103" s="58">
        <f>'Таблица №8'!H108</f>
        <v>50</v>
      </c>
      <c r="H103" s="58">
        <f>'Таблица №8'!I108</f>
        <v>50</v>
      </c>
      <c r="I103" s="58">
        <f>'Таблица №8'!J108</f>
        <v>50</v>
      </c>
    </row>
    <row r="104" spans="1:9" ht="27" customHeight="1" outlineLevel="5">
      <c r="A104" s="42" t="str">
        <f>'Таблица №8'!A109</f>
        <v>Закупка товаров, работ и услуг для государственных (муниципальных) нужд</v>
      </c>
      <c r="B104" s="73" t="str">
        <f>'Таблица №8'!C109</f>
        <v>0310</v>
      </c>
      <c r="C104" s="73" t="str">
        <f>'Таблица №8'!D109</f>
        <v>99</v>
      </c>
      <c r="D104" s="73">
        <f>'Таблица №8'!E109</f>
        <v>0</v>
      </c>
      <c r="E104" s="73">
        <f>'Таблица №8'!F109</f>
        <v>200</v>
      </c>
      <c r="F104" s="58">
        <f>'Таблица №8'!G109</f>
        <v>0</v>
      </c>
      <c r="G104" s="58">
        <f>'Таблица №8'!H109</f>
        <v>50</v>
      </c>
      <c r="H104" s="58">
        <f>'Таблица №8'!I109</f>
        <v>50</v>
      </c>
      <c r="I104" s="58">
        <f>'Таблица №8'!J109</f>
        <v>50</v>
      </c>
    </row>
    <row r="105" spans="1:9" ht="18" customHeight="1" hidden="1" outlineLevel="3">
      <c r="A105" s="42" t="e">
        <f>'Таблица №8'!#REF!</f>
        <v>#REF!</v>
      </c>
      <c r="B105" s="73" t="e">
        <f>'Таблица №8'!#REF!</f>
        <v>#REF!</v>
      </c>
      <c r="C105" s="73"/>
      <c r="D105" s="73"/>
      <c r="E105" s="73"/>
      <c r="F105" s="58" t="e">
        <f>'Таблица №8'!#REF!</f>
        <v>#REF!</v>
      </c>
      <c r="G105" s="58" t="e">
        <f>'Таблица №8'!#REF!</f>
        <v>#REF!</v>
      </c>
      <c r="H105" s="58" t="e">
        <f>'Таблица №8'!#REF!</f>
        <v>#REF!</v>
      </c>
      <c r="I105" s="58" t="e">
        <f>'Таблица №8'!#REF!</f>
        <v>#REF!</v>
      </c>
    </row>
    <row r="106" spans="1:9" ht="27" customHeight="1" hidden="1" outlineLevel="3">
      <c r="A106" s="42" t="e">
        <f>'Таблица №8'!#REF!</f>
        <v>#REF!</v>
      </c>
      <c r="B106" s="73" t="e">
        <f>'Таблица №8'!#REF!</f>
        <v>#REF!</v>
      </c>
      <c r="C106" s="73" t="e">
        <f>'Таблица №8'!#REF!</f>
        <v>#REF!</v>
      </c>
      <c r="D106" s="73" t="e">
        <f>'Таблица №8'!#REF!</f>
        <v>#REF!</v>
      </c>
      <c r="E106" s="73"/>
      <c r="F106" s="58" t="e">
        <f>'Таблица №8'!#REF!</f>
        <v>#REF!</v>
      </c>
      <c r="G106" s="58" t="e">
        <f>'Таблица №8'!#REF!</f>
        <v>#REF!</v>
      </c>
      <c r="H106" s="58" t="e">
        <f>'Таблица №8'!#REF!</f>
        <v>#REF!</v>
      </c>
      <c r="I106" s="58" t="e">
        <f>'Таблица №8'!#REF!</f>
        <v>#REF!</v>
      </c>
    </row>
    <row r="107" spans="1:9" ht="27" customHeight="1" hidden="1" outlineLevel="3">
      <c r="A107" s="42" t="e">
        <f>'Таблица №8'!#REF!</f>
        <v>#REF!</v>
      </c>
      <c r="B107" s="73" t="e">
        <f>'Таблица №8'!#REF!</f>
        <v>#REF!</v>
      </c>
      <c r="C107" s="73" t="e">
        <f>'Таблица №8'!#REF!</f>
        <v>#REF!</v>
      </c>
      <c r="D107" s="73" t="e">
        <f>'Таблица №8'!#REF!</f>
        <v>#REF!</v>
      </c>
      <c r="E107" s="73" t="e">
        <f>'Таблица №8'!#REF!</f>
        <v>#REF!</v>
      </c>
      <c r="F107" s="58" t="e">
        <f>'Таблица №8'!#REF!</f>
        <v>#REF!</v>
      </c>
      <c r="G107" s="58" t="e">
        <f>'Таблица №8'!#REF!</f>
        <v>#REF!</v>
      </c>
      <c r="H107" s="58" t="e">
        <f>'Таблица №8'!#REF!</f>
        <v>#REF!</v>
      </c>
      <c r="I107" s="58" t="e">
        <f>'Таблица №8'!#REF!</f>
        <v>#REF!</v>
      </c>
    </row>
    <row r="108" spans="1:9" ht="11.25" customHeight="1" outlineLevel="3">
      <c r="A108" s="42" t="str">
        <f>'Таблица №8'!A110</f>
        <v>Национальная экономика</v>
      </c>
      <c r="B108" s="73" t="str">
        <f>'Таблица №8'!C110</f>
        <v>0400</v>
      </c>
      <c r="C108" s="73"/>
      <c r="D108" s="73"/>
      <c r="E108" s="73"/>
      <c r="F108" s="58">
        <f>'Таблица №8'!G110</f>
        <v>0</v>
      </c>
      <c r="G108" s="58">
        <f>'Таблица №8'!H110</f>
        <v>29524</v>
      </c>
      <c r="H108" s="58">
        <f>'Таблица №8'!I110</f>
        <v>27846.699999999997</v>
      </c>
      <c r="I108" s="58">
        <f>'Таблица №8'!J110</f>
        <v>20386.4</v>
      </c>
    </row>
    <row r="109" spans="1:9" ht="12.75" outlineLevel="3">
      <c r="A109" s="42" t="str">
        <f>'Таблица №8'!A111</f>
        <v>Сельское хозяйство и рыболовство</v>
      </c>
      <c r="B109" s="73" t="str">
        <f>'Таблица №8'!C111</f>
        <v>0405</v>
      </c>
      <c r="C109" s="73"/>
      <c r="D109" s="73"/>
      <c r="E109" s="73"/>
      <c r="F109" s="58">
        <f>'Таблица №8'!G111</f>
        <v>0</v>
      </c>
      <c r="G109" s="58">
        <f>'Таблица №8'!H111</f>
        <v>143.5</v>
      </c>
      <c r="H109" s="58">
        <f>'Таблица №8'!I111</f>
        <v>143.5</v>
      </c>
      <c r="I109" s="58">
        <f>'Таблица №8'!J111</f>
        <v>143.5</v>
      </c>
    </row>
    <row r="110" spans="1:9" ht="48" outlineLevel="3">
      <c r="A110" s="42" t="str">
        <f>'Таблица №8'!A112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3" t="str">
        <f>'Таблица №8'!C112</f>
        <v>0405</v>
      </c>
      <c r="C110" s="73" t="str">
        <f>'Таблица №8'!D112</f>
        <v>99</v>
      </c>
      <c r="D110" s="73">
        <f>'Таблица №8'!E112</f>
        <v>0</v>
      </c>
      <c r="E110" s="73"/>
      <c r="F110" s="58">
        <f>'Таблица №8'!G112</f>
        <v>0</v>
      </c>
      <c r="G110" s="58">
        <f>'Таблица №8'!H112</f>
        <v>143.5</v>
      </c>
      <c r="H110" s="58">
        <f>'Таблица №8'!I112</f>
        <v>143.5</v>
      </c>
      <c r="I110" s="58">
        <f>'Таблица №8'!J112</f>
        <v>143.5</v>
      </c>
    </row>
    <row r="111" spans="1:9" ht="24" outlineLevel="3">
      <c r="A111" s="42" t="str">
        <f>'Таблица №8'!A113</f>
        <v>Непрограммные расходы органов местного самоуправления Алексеевского муниципального района</v>
      </c>
      <c r="B111" s="73" t="str">
        <f>'Таблица №8'!C113</f>
        <v>0405</v>
      </c>
      <c r="C111" s="73" t="str">
        <f>'Таблица №8'!D113</f>
        <v>99</v>
      </c>
      <c r="D111" s="73">
        <f>'Таблица №8'!E113</f>
        <v>0</v>
      </c>
      <c r="E111" s="73"/>
      <c r="F111" s="58">
        <f>'Таблица №8'!G113</f>
        <v>0</v>
      </c>
      <c r="G111" s="58">
        <f>'Таблица №8'!H113</f>
        <v>143.5</v>
      </c>
      <c r="H111" s="58">
        <f>'Таблица №8'!I113</f>
        <v>143.5</v>
      </c>
      <c r="I111" s="58">
        <f>'Таблица №8'!J113</f>
        <v>143.5</v>
      </c>
    </row>
    <row r="112" spans="1:9" ht="24" outlineLevel="3">
      <c r="A112" s="42" t="str">
        <f>'Таблица №8'!A114</f>
        <v>Закупка товаров, работ и услуг для государственных (муниципальных) нужд</v>
      </c>
      <c r="B112" s="73" t="str">
        <f>'Таблица №8'!C114</f>
        <v>0405</v>
      </c>
      <c r="C112" s="73" t="str">
        <f>'Таблица №8'!D114</f>
        <v>99</v>
      </c>
      <c r="D112" s="73">
        <f>'Таблица №8'!E114</f>
        <v>0</v>
      </c>
      <c r="E112" s="73">
        <f>'Таблица №8'!F114</f>
        <v>200</v>
      </c>
      <c r="F112" s="58">
        <f>'Таблица №8'!G114</f>
        <v>0</v>
      </c>
      <c r="G112" s="58">
        <f>'Таблица №8'!H114</f>
        <v>143.5</v>
      </c>
      <c r="H112" s="58">
        <f>'Таблица №8'!I114</f>
        <v>143.5</v>
      </c>
      <c r="I112" s="58">
        <f>'Таблица №8'!J114</f>
        <v>143.5</v>
      </c>
    </row>
    <row r="113" spans="1:9" ht="12.75" outlineLevel="3">
      <c r="A113" s="42" t="str">
        <f>'Таблица №8'!A115</f>
        <v>Дорожное хозяйство (дорожные фонды)</v>
      </c>
      <c r="B113" s="73" t="str">
        <f>'Таблица №8'!C115</f>
        <v>0409</v>
      </c>
      <c r="C113" s="73"/>
      <c r="D113" s="73"/>
      <c r="E113" s="73"/>
      <c r="F113" s="58">
        <f>'Таблица №8'!G115</f>
        <v>0</v>
      </c>
      <c r="G113" s="58">
        <f>'Таблица №8'!H115</f>
        <v>28880.5</v>
      </c>
      <c r="H113" s="58">
        <f>'Таблица №8'!I115</f>
        <v>26390.1</v>
      </c>
      <c r="I113" s="58">
        <f>'Таблица №8'!J115</f>
        <v>19139</v>
      </c>
    </row>
    <row r="114" spans="1:9" ht="48" outlineLevel="3">
      <c r="A114" s="42" t="str">
        <f>'Таблица №8'!A116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3" t="str">
        <f>'Таблица №8'!C116</f>
        <v>0409</v>
      </c>
      <c r="C114" s="73" t="str">
        <f>'Таблица №8'!D116</f>
        <v>18</v>
      </c>
      <c r="D114" s="73">
        <f>'Таблица №8'!E116</f>
        <v>0</v>
      </c>
      <c r="E114" s="73"/>
      <c r="F114" s="58">
        <f>'Таблица №8'!G116</f>
        <v>0</v>
      </c>
      <c r="G114" s="58">
        <f>'Таблица №8'!H116</f>
        <v>28880.5</v>
      </c>
      <c r="H114" s="58">
        <f>'Таблица №8'!I116</f>
        <v>26390.1</v>
      </c>
      <c r="I114" s="58">
        <f>'Таблица №8'!J116</f>
        <v>19139</v>
      </c>
    </row>
    <row r="115" spans="1:9" ht="27" customHeight="1" outlineLevel="1">
      <c r="A115" s="42" t="str">
        <f>'Таблица №8'!A117</f>
        <v>Закупка товаров, работ и услуг для государственных (муниципальных) нужд</v>
      </c>
      <c r="B115" s="73" t="str">
        <f>'Таблица №8'!C117</f>
        <v>0409</v>
      </c>
      <c r="C115" s="73" t="str">
        <f>'Таблица №8'!D117</f>
        <v>18</v>
      </c>
      <c r="D115" s="73">
        <f>'Таблица №8'!E117</f>
        <v>0</v>
      </c>
      <c r="E115" s="73">
        <f>'Таблица №8'!F117</f>
        <v>200</v>
      </c>
      <c r="F115" s="58">
        <f>'Таблица №8'!G117</f>
        <v>0</v>
      </c>
      <c r="G115" s="58">
        <f>'Таблица №8'!H117</f>
        <v>10191.5</v>
      </c>
      <c r="H115" s="58">
        <f>'Таблица №8'!I117</f>
        <v>10701.1</v>
      </c>
      <c r="I115" s="58">
        <f>'Таблица №8'!J117</f>
        <v>11450</v>
      </c>
    </row>
    <row r="116" spans="1:9" ht="23.25" customHeight="1" outlineLevel="1">
      <c r="A116" s="42" t="str">
        <f>'Таблица №8'!A118</f>
        <v>Субсидия на реализацию мероприятий в сфере дорожной деятельности </v>
      </c>
      <c r="B116" s="73" t="str">
        <f>'Таблица №8'!C118</f>
        <v>0409</v>
      </c>
      <c r="C116" s="73" t="str">
        <f>'Таблица №8'!D118</f>
        <v>18</v>
      </c>
      <c r="D116" s="73">
        <f>'Таблица №8'!E118</f>
        <v>0</v>
      </c>
      <c r="E116" s="73">
        <f>'Таблица №8'!F118</f>
        <v>200</v>
      </c>
      <c r="F116" s="58">
        <f>'Таблица №8'!G118</f>
        <v>0</v>
      </c>
      <c r="G116" s="58">
        <f>'Таблица №8'!H118</f>
        <v>16889</v>
      </c>
      <c r="H116" s="58">
        <f>'Таблица №8'!I118</f>
        <v>13889</v>
      </c>
      <c r="I116" s="58">
        <f>'Таблица №8'!J118</f>
        <v>5889</v>
      </c>
    </row>
    <row r="117" spans="1:9" ht="36" hidden="1" outlineLevel="1">
      <c r="A117" s="42" t="str">
        <f>'Таблица №8'!A119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3" t="str">
        <f>'Таблица №8'!C119</f>
        <v>0409</v>
      </c>
      <c r="C117" s="73" t="str">
        <f>'Таблица №8'!D119</f>
        <v>18</v>
      </c>
      <c r="D117" s="73">
        <f>'Таблица №8'!E119</f>
        <v>0</v>
      </c>
      <c r="E117" s="73">
        <f>'Таблица №8'!F119</f>
        <v>200</v>
      </c>
      <c r="F117" s="58">
        <f>'Таблица №8'!G119</f>
        <v>0</v>
      </c>
      <c r="G117" s="58">
        <f>'Таблица №8'!H119</f>
        <v>0</v>
      </c>
      <c r="H117" s="58">
        <f>'Таблица №8'!I119</f>
        <v>0</v>
      </c>
      <c r="I117" s="58">
        <f>'Таблица №8'!J119</f>
        <v>0</v>
      </c>
    </row>
    <row r="118" spans="1:9" ht="24.75" customHeight="1" outlineLevel="1">
      <c r="A118" s="42" t="str">
        <f>'Таблица №8'!A120</f>
        <v>Межбюджетные трансферты за счет средств субсидии на реализацию мероприятий в сфере дорожной деятельности</v>
      </c>
      <c r="B118" s="73" t="str">
        <f>'Таблица №8'!C120</f>
        <v>0409</v>
      </c>
      <c r="C118" s="73" t="str">
        <f>'Таблица №8'!D120</f>
        <v>18</v>
      </c>
      <c r="D118" s="73">
        <f>'Таблица №8'!E120</f>
        <v>0</v>
      </c>
      <c r="E118" s="73">
        <f>'Таблица №8'!F120</f>
        <v>500</v>
      </c>
      <c r="F118" s="58">
        <f>'Таблица №8'!G120</f>
        <v>0</v>
      </c>
      <c r="G118" s="58">
        <f>'Таблица №8'!H120</f>
        <v>1800</v>
      </c>
      <c r="H118" s="58">
        <f>'Таблица №8'!I120</f>
        <v>1800</v>
      </c>
      <c r="I118" s="58">
        <f>'Таблица №8'!J120</f>
        <v>1800</v>
      </c>
    </row>
    <row r="119" spans="1:9" ht="24" hidden="1" outlineLevel="1">
      <c r="A119" s="42" t="str">
        <f>'Таблица №8'!A121</f>
        <v>Муниципальная программа "Комплексное развитие сельских территорий"</v>
      </c>
      <c r="B119" s="73" t="str">
        <f>'Таблица №8'!C121</f>
        <v>0409</v>
      </c>
      <c r="C119" s="73" t="str">
        <f>'Таблица №8'!D121</f>
        <v>03</v>
      </c>
      <c r="D119" s="73">
        <f>'Таблица №8'!E121</f>
        <v>0</v>
      </c>
      <c r="E119" s="73"/>
      <c r="F119" s="58">
        <f>'Таблица №8'!G121</f>
        <v>0</v>
      </c>
      <c r="G119" s="58">
        <f>'Таблица №8'!H121</f>
        <v>0</v>
      </c>
      <c r="H119" s="58">
        <f>'Таблица №8'!I121</f>
        <v>0</v>
      </c>
      <c r="I119" s="58">
        <f>'Таблица №8'!J121</f>
        <v>0</v>
      </c>
    </row>
    <row r="120" spans="1:9" ht="24" hidden="1" outlineLevel="1">
      <c r="A120" s="42" t="str">
        <f>'Таблица №8'!A122</f>
        <v>Предоставление субсидий бюджетным, автономным учреждениям и иным некоммерческим организациям</v>
      </c>
      <c r="B120" s="73" t="str">
        <f>'Таблица №8'!C122</f>
        <v>0409</v>
      </c>
      <c r="C120" s="73" t="str">
        <f>'Таблица №8'!D122</f>
        <v>03</v>
      </c>
      <c r="D120" s="73">
        <f>'Таблица №8'!E122</f>
        <v>0</v>
      </c>
      <c r="E120" s="73">
        <f>'Таблица №8'!F122</f>
        <v>600</v>
      </c>
      <c r="F120" s="58">
        <f>'Таблица №8'!G122</f>
        <v>0</v>
      </c>
      <c r="G120" s="58">
        <f>'Таблица №8'!H122</f>
        <v>0</v>
      </c>
      <c r="H120" s="58">
        <f>'Таблица №8'!I122</f>
        <v>0</v>
      </c>
      <c r="I120" s="58">
        <f>'Таблица №8'!J122</f>
        <v>0</v>
      </c>
    </row>
    <row r="121" spans="1:9" ht="16.5" customHeight="1" outlineLevel="2">
      <c r="A121" s="42" t="str">
        <f>'Таблица №8'!A123</f>
        <v>Другие вопросы в области национальной экономики</v>
      </c>
      <c r="B121" s="73" t="str">
        <f>'Таблица №8'!C123</f>
        <v>0412</v>
      </c>
      <c r="C121" s="73"/>
      <c r="D121" s="73"/>
      <c r="E121" s="73"/>
      <c r="F121" s="58">
        <f>'Таблица №8'!G123</f>
        <v>0</v>
      </c>
      <c r="G121" s="58">
        <f>'Таблица №8'!H123</f>
        <v>500</v>
      </c>
      <c r="H121" s="58">
        <f>'Таблица №8'!I123</f>
        <v>1313.1</v>
      </c>
      <c r="I121" s="58">
        <f>'Таблица №8'!J123</f>
        <v>1103.9</v>
      </c>
    </row>
    <row r="122" spans="1:9" ht="35.25" customHeight="1" outlineLevel="2">
      <c r="A122" s="42" t="str">
        <f>'Таблица №8'!A124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3" t="str">
        <f>'Таблица №8'!C124</f>
        <v>0412</v>
      </c>
      <c r="C122" s="73" t="str">
        <f>'Таблица №8'!D124</f>
        <v>04</v>
      </c>
      <c r="D122" s="73">
        <f>'Таблица №8'!E124</f>
        <v>0</v>
      </c>
      <c r="E122" s="73"/>
      <c r="F122" s="58">
        <f>'Таблица №8'!G124</f>
        <v>0</v>
      </c>
      <c r="G122" s="58">
        <f>'Таблица №8'!H124</f>
        <v>100</v>
      </c>
      <c r="H122" s="58">
        <f>'Таблица №8'!I124</f>
        <v>0</v>
      </c>
      <c r="I122" s="58">
        <f>'Таблица №8'!J124</f>
        <v>0</v>
      </c>
    </row>
    <row r="123" spans="1:9" ht="108" customHeight="1" hidden="1" outlineLevel="2">
      <c r="A123" s="42" t="str">
        <f>'Таблица №8'!A125</f>
        <v>Закупка товаров, работ и услуг для государственных (муниципальных) нужд</v>
      </c>
      <c r="B123" s="73" t="str">
        <f>'Таблица №8'!C125</f>
        <v>0412</v>
      </c>
      <c r="C123" s="73" t="str">
        <f>'Таблица №8'!D125</f>
        <v>04</v>
      </c>
      <c r="D123" s="73">
        <f>'Таблица №8'!E125</f>
        <v>0</v>
      </c>
      <c r="E123" s="73">
        <f>'Таблица №8'!F125</f>
        <v>200</v>
      </c>
      <c r="F123" s="58">
        <f>'Таблица №8'!G125</f>
        <v>0</v>
      </c>
      <c r="G123" s="58">
        <f>'Таблица №8'!H125</f>
        <v>0</v>
      </c>
      <c r="H123" s="58">
        <f>'Таблица №8'!I125</f>
        <v>0</v>
      </c>
      <c r="I123" s="58">
        <f>'Таблица №8'!J125</f>
        <v>0</v>
      </c>
    </row>
    <row r="124" spans="1:9" ht="165" customHeight="1" hidden="1" outlineLevel="2">
      <c r="A124" s="42" t="str">
        <f>'Таблица №8'!A126</f>
        <v>Социальное обеспечение и иные выплаты населению</v>
      </c>
      <c r="B124" s="73" t="str">
        <f>'Таблица №8'!C126</f>
        <v>0412</v>
      </c>
      <c r="C124" s="73" t="str">
        <f>'Таблица №8'!D126</f>
        <v>04</v>
      </c>
      <c r="D124" s="73">
        <f>'Таблица №8'!E126</f>
        <v>0</v>
      </c>
      <c r="E124" s="73">
        <f>'Таблица №8'!F126</f>
        <v>300</v>
      </c>
      <c r="F124" s="58">
        <f>'Таблица №8'!G126</f>
        <v>0</v>
      </c>
      <c r="G124" s="58">
        <f>'Таблица №8'!H126</f>
        <v>0</v>
      </c>
      <c r="H124" s="58">
        <f>'Таблица №8'!I126</f>
        <v>0</v>
      </c>
      <c r="I124" s="58">
        <f>'Таблица №8'!J126</f>
        <v>0</v>
      </c>
    </row>
    <row r="125" spans="1:9" ht="12.75" outlineLevel="2">
      <c r="A125" s="42" t="str">
        <f>'Таблица №8'!A127</f>
        <v>Иные бюджетные ассигнования</v>
      </c>
      <c r="B125" s="73" t="str">
        <f>'Таблица №8'!C127</f>
        <v>0412</v>
      </c>
      <c r="C125" s="73" t="str">
        <f>'Таблица №8'!D127</f>
        <v>04</v>
      </c>
      <c r="D125" s="73">
        <f>'Таблица №8'!E127</f>
        <v>0</v>
      </c>
      <c r="E125" s="73">
        <f>'Таблица №8'!F127</f>
        <v>800</v>
      </c>
      <c r="F125" s="58">
        <f>'Таблица №8'!G127</f>
        <v>0</v>
      </c>
      <c r="G125" s="58">
        <f>'Таблица №8'!H127</f>
        <v>100</v>
      </c>
      <c r="H125" s="58">
        <f>'Таблица №8'!I127</f>
        <v>0</v>
      </c>
      <c r="I125" s="58">
        <f>'Таблица №8'!J127</f>
        <v>0</v>
      </c>
    </row>
    <row r="126" spans="1:9" ht="39" customHeight="1" outlineLevel="2">
      <c r="A126" s="42" t="str">
        <f>'Таблица №8'!A128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3" t="str">
        <f>'Таблица №8'!C128</f>
        <v>0412</v>
      </c>
      <c r="C126" s="73" t="str">
        <f>'Таблица №8'!D128</f>
        <v>09</v>
      </c>
      <c r="D126" s="73">
        <f>'Таблица №8'!E128</f>
        <v>0</v>
      </c>
      <c r="E126" s="73"/>
      <c r="F126" s="58">
        <f>'Таблица №8'!G128</f>
        <v>0</v>
      </c>
      <c r="G126" s="58">
        <f>'Таблица №8'!H128</f>
        <v>400</v>
      </c>
      <c r="H126" s="58">
        <f>'Таблица №8'!I128</f>
        <v>1313.1</v>
      </c>
      <c r="I126" s="58">
        <f>'Таблица №8'!J128</f>
        <v>1103.9</v>
      </c>
    </row>
    <row r="127" spans="1:9" ht="24.75" customHeight="1" outlineLevel="2">
      <c r="A127" s="42" t="str">
        <f>'Таблица №8'!A129</f>
        <v>Закупка товаров, работ и услуг для государственных (муниципальных) нужд</v>
      </c>
      <c r="B127" s="73" t="str">
        <f>'Таблица №8'!C129</f>
        <v>0412</v>
      </c>
      <c r="C127" s="73" t="str">
        <f>'Таблица №8'!D129</f>
        <v>09</v>
      </c>
      <c r="D127" s="73">
        <f>'Таблица №8'!E129</f>
        <v>0</v>
      </c>
      <c r="E127" s="73">
        <f>'Таблица №8'!F129</f>
        <v>200</v>
      </c>
      <c r="F127" s="58">
        <f>'Таблица №8'!G129</f>
        <v>0</v>
      </c>
      <c r="G127" s="58">
        <f>'Таблица №8'!H129</f>
        <v>400</v>
      </c>
      <c r="H127" s="58">
        <f>'Таблица №8'!I129</f>
        <v>400</v>
      </c>
      <c r="I127" s="58">
        <f>'Таблица №8'!J129</f>
        <v>0</v>
      </c>
    </row>
    <row r="128" spans="1:9" ht="1.5" customHeight="1" hidden="1" outlineLevel="2">
      <c r="A128" s="42" t="str">
        <f>'Таблица №8'!A130</f>
        <v>Межбюджетные трансферты</v>
      </c>
      <c r="B128" s="73" t="str">
        <f>'Таблица №8'!C130</f>
        <v>0412</v>
      </c>
      <c r="C128" s="73" t="str">
        <f>'Таблица №8'!D130</f>
        <v>09</v>
      </c>
      <c r="D128" s="73">
        <f>'Таблица №8'!E130</f>
        <v>0</v>
      </c>
      <c r="E128" s="73">
        <f>'Таблица №8'!F130</f>
        <v>500</v>
      </c>
      <c r="F128" s="58">
        <f>'Таблица №8'!G130</f>
        <v>0</v>
      </c>
      <c r="G128" s="58">
        <f>'Таблица №8'!H130</f>
        <v>0</v>
      </c>
      <c r="H128" s="58">
        <f>'Таблица №8'!I130</f>
        <v>0</v>
      </c>
      <c r="I128" s="58">
        <f>'Таблица №8'!J130</f>
        <v>0</v>
      </c>
    </row>
    <row r="129" spans="1:9" ht="16.5" customHeight="1" outlineLevel="3">
      <c r="A129" s="42" t="str">
        <f>'Таблица №8'!A131</f>
        <v>Проведение  кадастровых работ в отношении земельных участков</v>
      </c>
      <c r="B129" s="73" t="str">
        <f>'Таблица №8'!C131</f>
        <v>0412</v>
      </c>
      <c r="C129" s="73" t="str">
        <f>'Таблица №8'!D131</f>
        <v>09</v>
      </c>
      <c r="D129" s="73">
        <f>'Таблица №8'!E131</f>
        <v>0</v>
      </c>
      <c r="E129" s="73"/>
      <c r="F129" s="58">
        <f>'Таблица №8'!G131</f>
        <v>0</v>
      </c>
      <c r="G129" s="58">
        <f>'Таблица №8'!H131</f>
        <v>0</v>
      </c>
      <c r="H129" s="58">
        <f>'Таблица №8'!I131</f>
        <v>913.1</v>
      </c>
      <c r="I129" s="58">
        <f>'Таблица №8'!J131</f>
        <v>1103.9</v>
      </c>
    </row>
    <row r="130" spans="1:9" ht="34.5" customHeight="1" outlineLevel="3">
      <c r="A130" s="42" t="str">
        <f>'Таблица №8'!A132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v>
      </c>
      <c r="B130" s="73" t="str">
        <f>'Таблица №8'!C132</f>
        <v>0412</v>
      </c>
      <c r="C130" s="73" t="str">
        <f>'Таблица №8'!D132</f>
        <v>09</v>
      </c>
      <c r="D130" s="73">
        <f>'Таблица №8'!E132</f>
        <v>0</v>
      </c>
      <c r="E130" s="73">
        <f>'Таблица №8'!F132</f>
        <v>200</v>
      </c>
      <c r="F130" s="58">
        <f>'Таблица №8'!G132</f>
        <v>0</v>
      </c>
      <c r="G130" s="58">
        <f>'Таблица №8'!H132</f>
        <v>0</v>
      </c>
      <c r="H130" s="58">
        <f>'Таблица №8'!I132</f>
        <v>913.1</v>
      </c>
      <c r="I130" s="58">
        <f>'Таблица №8'!J132</f>
        <v>1103.9</v>
      </c>
    </row>
    <row r="131" spans="1:9" ht="27" customHeight="1" hidden="1" outlineLevel="3">
      <c r="A131" s="42" t="str">
        <f>'Таблица №8'!A133</f>
        <v>Закупка товаров, работ и услуг для государственных (муниципальных) нужд (софинансирование)</v>
      </c>
      <c r="B131" s="73" t="str">
        <f>'Таблица №8'!C133</f>
        <v>0412</v>
      </c>
      <c r="C131" s="73" t="str">
        <f>'Таблица №8'!D133</f>
        <v>09</v>
      </c>
      <c r="D131" s="73">
        <f>'Таблица №8'!E133</f>
        <v>0</v>
      </c>
      <c r="E131" s="73">
        <f>'Таблица №8'!F133</f>
        <v>200</v>
      </c>
      <c r="F131" s="58">
        <f>'Таблица №8'!G133</f>
        <v>0</v>
      </c>
      <c r="G131" s="58">
        <f>'Таблица №8'!H133</f>
        <v>0</v>
      </c>
      <c r="H131" s="58">
        <f>'Таблица №8'!I133</f>
        <v>0</v>
      </c>
      <c r="I131" s="58">
        <f>'Таблица №8'!J133</f>
        <v>0</v>
      </c>
    </row>
    <row r="132" spans="1:9" ht="12.75" outlineLevel="2">
      <c r="A132" s="42" t="str">
        <f>'Таблица №8'!A134</f>
        <v>Жилищно-коммунальное хозяйство</v>
      </c>
      <c r="B132" s="73" t="str">
        <f>'Таблица №8'!C134</f>
        <v>0500</v>
      </c>
      <c r="C132" s="73"/>
      <c r="D132" s="73"/>
      <c r="E132" s="73"/>
      <c r="F132" s="58">
        <f>'Таблица №8'!G134</f>
        <v>-1200</v>
      </c>
      <c r="G132" s="58">
        <f>'Таблица №8'!H134</f>
        <v>8631.9</v>
      </c>
      <c r="H132" s="58">
        <f>'Таблица №8'!I134</f>
        <v>8196.5</v>
      </c>
      <c r="I132" s="58">
        <f>'Таблица №8'!J134</f>
        <v>8196.5</v>
      </c>
    </row>
    <row r="133" spans="1:9" ht="12.75" outlineLevel="3">
      <c r="A133" s="42" t="str">
        <f>'Таблица №8'!A135</f>
        <v>Коммунальное хозяйство</v>
      </c>
      <c r="B133" s="73" t="str">
        <f>'Таблица №8'!C135</f>
        <v>0502</v>
      </c>
      <c r="C133" s="73"/>
      <c r="D133" s="73"/>
      <c r="E133" s="73"/>
      <c r="F133" s="58">
        <f>'Таблица №8'!G135</f>
        <v>-1700</v>
      </c>
      <c r="G133" s="58">
        <f>'Таблица №8'!H135</f>
        <v>3620.6</v>
      </c>
      <c r="H133" s="58">
        <f>'Таблица №8'!I135</f>
        <v>3685.2</v>
      </c>
      <c r="I133" s="58">
        <f>'Таблица №8'!J135</f>
        <v>3685.2</v>
      </c>
    </row>
    <row r="134" spans="1:9" ht="37.5" customHeight="1" outlineLevel="3">
      <c r="A134" s="42" t="str">
        <f>'Таблица №8'!A136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3" t="str">
        <f>'Таблица №8'!C136</f>
        <v>0502</v>
      </c>
      <c r="C134" s="73" t="str">
        <f>'Таблица №8'!D136</f>
        <v>02</v>
      </c>
      <c r="D134" s="73">
        <f>'Таблица №8'!E136</f>
        <v>0</v>
      </c>
      <c r="E134" s="73"/>
      <c r="F134" s="58">
        <f>'Таблица №8'!G136</f>
        <v>-1700</v>
      </c>
      <c r="G134" s="58">
        <f>'Таблица №8'!H136</f>
        <v>0</v>
      </c>
      <c r="H134" s="58">
        <f>'Таблица №8'!I136</f>
        <v>0</v>
      </c>
      <c r="I134" s="58">
        <f>'Таблица №8'!J136</f>
        <v>0</v>
      </c>
    </row>
    <row r="135" spans="1:9" ht="35.25" customHeight="1" outlineLevel="3">
      <c r="A135" s="42" t="str">
        <f>'Таблица №8'!A137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3" t="str">
        <f>'Таблица №8'!C137</f>
        <v>0502</v>
      </c>
      <c r="C135" s="73" t="str">
        <f>'Таблица №8'!D137</f>
        <v>02</v>
      </c>
      <c r="D135" s="73">
        <f>'Таблица №8'!E137</f>
        <v>1</v>
      </c>
      <c r="E135" s="73"/>
      <c r="F135" s="58">
        <f>'Таблица №8'!G137</f>
        <v>-1700</v>
      </c>
      <c r="G135" s="58">
        <f>'Таблица №8'!H137</f>
        <v>0</v>
      </c>
      <c r="H135" s="58">
        <f>'Таблица №8'!I137</f>
        <v>0</v>
      </c>
      <c r="I135" s="58">
        <f>'Таблица №8'!J137</f>
        <v>0</v>
      </c>
    </row>
    <row r="136" spans="1:9" ht="24.75" customHeight="1" hidden="1" outlineLevel="3">
      <c r="A136" s="42" t="str">
        <f>'Таблица №8'!A138</f>
        <v>Закупка товаров, работ и услуг для государственных (муниципальных) нужд</v>
      </c>
      <c r="B136" s="73" t="str">
        <f>'Таблица №8'!C138</f>
        <v>0502</v>
      </c>
      <c r="C136" s="73" t="str">
        <f>'Таблица №8'!D138</f>
        <v>02</v>
      </c>
      <c r="D136" s="73">
        <f>'Таблица №8'!E138</f>
        <v>1</v>
      </c>
      <c r="E136" s="73">
        <f>'Таблица №8'!F138</f>
        <v>200</v>
      </c>
      <c r="F136" s="58">
        <f>'Таблица №8'!G138</f>
        <v>0</v>
      </c>
      <c r="G136" s="58">
        <f>'Таблица №8'!H138</f>
        <v>0</v>
      </c>
      <c r="H136" s="58">
        <f>'Таблица №8'!I138</f>
        <v>0</v>
      </c>
      <c r="I136" s="58">
        <f>'Таблица №8'!J138</f>
        <v>0</v>
      </c>
    </row>
    <row r="137" spans="1:9" ht="36" hidden="1" outlineLevel="3">
      <c r="A137" s="42" t="str">
        <f>'Таблица №8'!A139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3" t="str">
        <f>'Таблица №8'!C139</f>
        <v>0502</v>
      </c>
      <c r="C137" s="73" t="str">
        <f>'Таблица №8'!D139</f>
        <v>02</v>
      </c>
      <c r="D137" s="73">
        <f>'Таблица №8'!E139</f>
        <v>1</v>
      </c>
      <c r="E137" s="73">
        <f>'Таблица №8'!F139</f>
        <v>500</v>
      </c>
      <c r="F137" s="58">
        <f>'Таблица №8'!G139</f>
        <v>0</v>
      </c>
      <c r="G137" s="58">
        <f>'Таблица №8'!H139</f>
        <v>0</v>
      </c>
      <c r="H137" s="58">
        <f>'Таблица №8'!I139</f>
        <v>0</v>
      </c>
      <c r="I137" s="58">
        <f>'Таблица №8'!J139</f>
        <v>0</v>
      </c>
    </row>
    <row r="138" spans="1:9" ht="17.25" customHeight="1" outlineLevel="3">
      <c r="A138" s="42" t="str">
        <f>'Таблица №8'!A140</f>
        <v>Межбюджетные трансферты</v>
      </c>
      <c r="B138" s="73" t="str">
        <f>'Таблица №8'!C140</f>
        <v>0502</v>
      </c>
      <c r="C138" s="73" t="str">
        <f>'Таблица №8'!D140</f>
        <v>02</v>
      </c>
      <c r="D138" s="73">
        <f>'Таблица №8'!E140</f>
        <v>1</v>
      </c>
      <c r="E138" s="73">
        <f>'Таблица №8'!F140</f>
        <v>500</v>
      </c>
      <c r="F138" s="58">
        <f>'Таблица №8'!G140</f>
        <v>-1700</v>
      </c>
      <c r="G138" s="58">
        <f>'Таблица №8'!H140</f>
        <v>0</v>
      </c>
      <c r="H138" s="58">
        <f>'Таблица №8'!I140</f>
        <v>0</v>
      </c>
      <c r="I138" s="58">
        <f>'Таблица №8'!J140</f>
        <v>0</v>
      </c>
    </row>
    <row r="139" spans="1:9" ht="36" hidden="1" outlineLevel="3">
      <c r="A139" s="42" t="str">
        <f>'Таблица №8'!A141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3" t="str">
        <f>'Таблица №8'!C141</f>
        <v>0502</v>
      </c>
      <c r="C139" s="73" t="str">
        <f>'Таблица №8'!D141</f>
        <v>02</v>
      </c>
      <c r="D139" s="73">
        <f>'Таблица №8'!E141</f>
        <v>3</v>
      </c>
      <c r="E139" s="73"/>
      <c r="F139" s="58">
        <f>'Таблица №8'!G141</f>
        <v>0</v>
      </c>
      <c r="G139" s="58">
        <f>'Таблица №8'!H141</f>
        <v>0</v>
      </c>
      <c r="H139" s="58">
        <f>'Таблица №8'!I141</f>
        <v>0</v>
      </c>
      <c r="I139" s="58">
        <f>'Таблица №8'!J141</f>
        <v>0</v>
      </c>
    </row>
    <row r="140" spans="1:9" ht="24" hidden="1" outlineLevel="3">
      <c r="A140" s="42" t="str">
        <f>'Таблица №8'!A142</f>
        <v>Капитальные вложения в объекты государственной (муниципальной) собственности</v>
      </c>
      <c r="B140" s="73" t="str">
        <f>'Таблица №8'!C142</f>
        <v>0502</v>
      </c>
      <c r="C140" s="73" t="str">
        <f>'Таблица №8'!D142</f>
        <v>02</v>
      </c>
      <c r="D140" s="73">
        <f>'Таблица №8'!E142</f>
        <v>3</v>
      </c>
      <c r="E140" s="73">
        <f>'Таблица №8'!F142</f>
        <v>400</v>
      </c>
      <c r="F140" s="58">
        <f>'Таблица №8'!G142</f>
        <v>0</v>
      </c>
      <c r="G140" s="58">
        <f>'Таблица №8'!H142</f>
        <v>0</v>
      </c>
      <c r="H140" s="58">
        <f>'Таблица №8'!I142</f>
        <v>0</v>
      </c>
      <c r="I140" s="58">
        <f>'Таблица №8'!J142</f>
        <v>0</v>
      </c>
    </row>
    <row r="141" spans="1:9" ht="60" outlineLevel="3">
      <c r="A141" s="42" t="str">
        <f>'Таблица №8'!A143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3" t="str">
        <f>'Таблица №8'!C143</f>
        <v>0502</v>
      </c>
      <c r="C141" s="73" t="str">
        <f>'Таблица №8'!D143</f>
        <v>51</v>
      </c>
      <c r="D141" s="73">
        <f>'Таблица №8'!E143</f>
        <v>0</v>
      </c>
      <c r="E141" s="73"/>
      <c r="F141" s="58">
        <f>'Таблица №8'!G143</f>
        <v>0</v>
      </c>
      <c r="G141" s="58">
        <f>'Таблица №8'!H143</f>
        <v>3500</v>
      </c>
      <c r="H141" s="58">
        <f>'Таблица №8'!I143</f>
        <v>3500</v>
      </c>
      <c r="I141" s="58">
        <f>'Таблица №8'!J143</f>
        <v>3500</v>
      </c>
    </row>
    <row r="142" spans="1:9" ht="24" outlineLevel="3">
      <c r="A142" s="42" t="str">
        <f>'Таблица №8'!A144</f>
        <v>Предоставление субсидий бюджетным, автономным учреждениям и иным некоммерческим организациям</v>
      </c>
      <c r="B142" s="73" t="str">
        <f>'Таблица №8'!C144</f>
        <v>0502</v>
      </c>
      <c r="C142" s="73" t="str">
        <f>'Таблица №8'!D144</f>
        <v>51</v>
      </c>
      <c r="D142" s="73">
        <f>'Таблица №8'!E144</f>
        <v>0</v>
      </c>
      <c r="E142" s="73">
        <f>'Таблица №8'!F144</f>
        <v>600</v>
      </c>
      <c r="F142" s="58">
        <f>'Таблица №8'!G144</f>
        <v>0</v>
      </c>
      <c r="G142" s="58">
        <f>'Таблица №8'!H144</f>
        <v>3500</v>
      </c>
      <c r="H142" s="58">
        <f>'Таблица №8'!I144</f>
        <v>3500</v>
      </c>
      <c r="I142" s="58">
        <f>'Таблица №8'!J144</f>
        <v>3500</v>
      </c>
    </row>
    <row r="143" spans="1:9" ht="50.25" customHeight="1" outlineLevel="1">
      <c r="A143" s="42" t="str">
        <f>'Таблица №8'!A145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3" t="str">
        <f>'Таблица №8'!C145</f>
        <v>0502</v>
      </c>
      <c r="C143" s="73"/>
      <c r="D143" s="73"/>
      <c r="E143" s="73"/>
      <c r="F143" s="58">
        <f>'Таблица №8'!G145</f>
        <v>0</v>
      </c>
      <c r="G143" s="58">
        <f>'Таблица №8'!H145</f>
        <v>120.6</v>
      </c>
      <c r="H143" s="58">
        <f>'Таблица №8'!I145</f>
        <v>185.2</v>
      </c>
      <c r="I143" s="58">
        <f>'Таблица №8'!J145</f>
        <v>185.2</v>
      </c>
    </row>
    <row r="144" spans="1:9" ht="24" outlineLevel="1">
      <c r="A144" s="42" t="str">
        <f>'Таблица №8'!A146</f>
        <v>Непрограммные расходы органов местного самоуправления Алексеевского муниципального района</v>
      </c>
      <c r="B144" s="73" t="str">
        <f>'Таблица №8'!C146</f>
        <v>0502</v>
      </c>
      <c r="C144" s="73" t="str">
        <f>'Таблица №8'!D146</f>
        <v>99</v>
      </c>
      <c r="D144" s="73">
        <f>'Таблица №8'!E146</f>
        <v>0</v>
      </c>
      <c r="E144" s="73"/>
      <c r="F144" s="58">
        <f>'Таблица №8'!G146</f>
        <v>0</v>
      </c>
      <c r="G144" s="58">
        <f>'Таблица №8'!H146</f>
        <v>120.6</v>
      </c>
      <c r="H144" s="58">
        <f>'Таблица №8'!I146</f>
        <v>185.2</v>
      </c>
      <c r="I144" s="58">
        <f>'Таблица №8'!J146</f>
        <v>185.2</v>
      </c>
    </row>
    <row r="145" spans="1:9" ht="12.75" outlineLevel="1">
      <c r="A145" s="42" t="str">
        <f>'Таблица №8'!A147</f>
        <v>Иные бюджетные ассигнования</v>
      </c>
      <c r="B145" s="73" t="str">
        <f>'Таблица №8'!C147</f>
        <v>0502</v>
      </c>
      <c r="C145" s="73" t="str">
        <f>'Таблица №8'!D147</f>
        <v>99</v>
      </c>
      <c r="D145" s="73">
        <f>'Таблица №8'!E147</f>
        <v>0</v>
      </c>
      <c r="E145" s="73">
        <f>'Таблица №8'!F147</f>
        <v>800</v>
      </c>
      <c r="F145" s="58">
        <f>'Таблица №8'!G147</f>
        <v>0</v>
      </c>
      <c r="G145" s="58">
        <f>'Таблица №8'!H147</f>
        <v>120.6</v>
      </c>
      <c r="H145" s="58">
        <f>'Таблица №8'!I147</f>
        <v>185.2</v>
      </c>
      <c r="I145" s="58">
        <f>'Таблица №8'!J147</f>
        <v>185.2</v>
      </c>
    </row>
    <row r="146" spans="1:9" ht="12.75" outlineLevel="1">
      <c r="A146" s="42" t="str">
        <f>'Таблица №8'!A148</f>
        <v>Благоустройство</v>
      </c>
      <c r="B146" s="73" t="str">
        <f>'Таблица №8'!C148</f>
        <v>0503</v>
      </c>
      <c r="C146" s="73"/>
      <c r="D146" s="73"/>
      <c r="E146" s="73"/>
      <c r="F146" s="58">
        <f>'Таблица №8'!G148</f>
        <v>500</v>
      </c>
      <c r="G146" s="58">
        <f>'Таблица №8'!H148</f>
        <v>5011.3</v>
      </c>
      <c r="H146" s="58">
        <f>'Таблица №8'!I148</f>
        <v>4511.3</v>
      </c>
      <c r="I146" s="58">
        <f>'Таблица №8'!J148</f>
        <v>4511.3</v>
      </c>
    </row>
    <row r="147" spans="1:9" ht="24" outlineLevel="1">
      <c r="A147" s="42" t="str">
        <f>'Таблица №8'!A149</f>
        <v>Непрограммные расходы органов местного самоуправления Алексеевского муниципального района</v>
      </c>
      <c r="B147" s="73" t="str">
        <f>'Таблица №8'!C149</f>
        <v>0503</v>
      </c>
      <c r="C147" s="73" t="str">
        <f>'Таблица №8'!D149</f>
        <v>99</v>
      </c>
      <c r="D147" s="73">
        <f>'Таблица №8'!E149</f>
        <v>0</v>
      </c>
      <c r="E147" s="73"/>
      <c r="F147" s="58">
        <f>'Таблица №8'!G149</f>
        <v>500</v>
      </c>
      <c r="G147" s="58">
        <f>'Таблица №8'!H149</f>
        <v>5011.3</v>
      </c>
      <c r="H147" s="58">
        <f>'Таблица №8'!I149</f>
        <v>4511.3</v>
      </c>
      <c r="I147" s="58">
        <f>'Таблица №8'!J149</f>
        <v>4511.3</v>
      </c>
    </row>
    <row r="148" spans="1:9" ht="47.25" customHeight="1" outlineLevel="1">
      <c r="A148" s="42" t="str">
        <f>'Таблица №8'!A150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3" t="str">
        <f>'Таблица №8'!C150</f>
        <v>0503</v>
      </c>
      <c r="C148" s="73" t="str">
        <f>'Таблица №8'!D150</f>
        <v>99</v>
      </c>
      <c r="D148" s="73">
        <f>'Таблица №8'!E150</f>
        <v>0</v>
      </c>
      <c r="E148" s="73">
        <f>'Таблица №8'!F150</f>
        <v>500</v>
      </c>
      <c r="F148" s="58">
        <f>'Таблица №8'!G150</f>
        <v>0</v>
      </c>
      <c r="G148" s="58">
        <f>'Таблица №8'!H150</f>
        <v>4511.3</v>
      </c>
      <c r="H148" s="58">
        <f>'Таблица №8'!I150</f>
        <v>4511.3</v>
      </c>
      <c r="I148" s="58">
        <f>'Таблица №8'!J150</f>
        <v>4511.3</v>
      </c>
    </row>
    <row r="149" spans="1:9" ht="35.25" customHeight="1" outlineLevel="1">
      <c r="A149" s="42" t="str">
        <f>'Таблица №8'!A151</f>
        <v>Содержание на территории муниципального района межпоселенческих мест захоронения, организация ритуальных услуг</v>
      </c>
      <c r="B149" s="73" t="str">
        <f>'Таблица №8'!C151</f>
        <v>0503</v>
      </c>
      <c r="C149" s="73" t="str">
        <f>'Таблица №8'!D151</f>
        <v>99</v>
      </c>
      <c r="D149" s="73">
        <f>'Таблица №8'!E151</f>
        <v>0</v>
      </c>
      <c r="E149" s="73">
        <f>'Таблица №8'!F151</f>
        <v>200</v>
      </c>
      <c r="F149" s="58">
        <f>'Таблица №8'!G151</f>
        <v>500</v>
      </c>
      <c r="G149" s="58">
        <f>'Таблица №8'!H151</f>
        <v>500</v>
      </c>
      <c r="H149" s="58">
        <f>'Таблица №8'!I151</f>
        <v>0</v>
      </c>
      <c r="I149" s="58">
        <f>'Таблица №8'!J151</f>
        <v>0</v>
      </c>
    </row>
    <row r="150" spans="1:9" ht="24" hidden="1" outlineLevel="1">
      <c r="A150" s="42" t="str">
        <f>'Таблица №8'!A152</f>
        <v>Муниципальная программа "Комплексное развитие сельских территорий"</v>
      </c>
      <c r="B150" s="73" t="str">
        <f>'Таблица №8'!C152</f>
        <v>0503</v>
      </c>
      <c r="C150" s="73" t="str">
        <f>'Таблица №8'!D152</f>
        <v>03</v>
      </c>
      <c r="D150" s="73">
        <f>'Таблица №8'!E152</f>
        <v>0</v>
      </c>
      <c r="E150" s="73"/>
      <c r="F150" s="58">
        <f>'Таблица №8'!G152</f>
        <v>0</v>
      </c>
      <c r="G150" s="58">
        <f>'Таблица №8'!H152</f>
        <v>0</v>
      </c>
      <c r="H150" s="58">
        <f>'Таблица №8'!I152</f>
        <v>0</v>
      </c>
      <c r="I150" s="58">
        <f>'Таблица №8'!J152</f>
        <v>0</v>
      </c>
    </row>
    <row r="151" spans="1:9" ht="24" hidden="1" outlineLevel="1">
      <c r="A151" s="42" t="str">
        <f>'Таблица №8'!A153</f>
        <v>Предоставление субсидий бюджетным, автономным учреждениям и иным некоммерческим организациям</v>
      </c>
      <c r="B151" s="73" t="str">
        <f>'Таблица №8'!C153</f>
        <v>0503</v>
      </c>
      <c r="C151" s="73" t="str">
        <f>'Таблица №8'!D153</f>
        <v>03</v>
      </c>
      <c r="D151" s="73">
        <f>'Таблица №8'!E153</f>
        <v>0</v>
      </c>
      <c r="E151" s="73">
        <f>'Таблица №8'!F153</f>
        <v>600</v>
      </c>
      <c r="F151" s="58">
        <f>'Таблица №8'!G153</f>
        <v>0</v>
      </c>
      <c r="G151" s="58">
        <f>'Таблица №8'!H153</f>
        <v>0</v>
      </c>
      <c r="H151" s="58">
        <f>'Таблица №8'!I153</f>
        <v>0</v>
      </c>
      <c r="I151" s="58">
        <f>'Таблица №8'!J153</f>
        <v>0</v>
      </c>
    </row>
    <row r="152" spans="1:9" ht="12.75" outlineLevel="2">
      <c r="A152" s="42" t="str">
        <f>'Таблица №8'!A154</f>
        <v>Охрана окружающей среды</v>
      </c>
      <c r="B152" s="73" t="str">
        <f>'Таблица №8'!C154</f>
        <v>0600</v>
      </c>
      <c r="C152" s="73">
        <f>'Таблица №8'!D154</f>
        <v>0</v>
      </c>
      <c r="D152" s="73">
        <f>'Таблица №8'!E154</f>
        <v>0</v>
      </c>
      <c r="E152" s="73"/>
      <c r="F152" s="58">
        <f>'Таблица №8'!G154</f>
        <v>0</v>
      </c>
      <c r="G152" s="58">
        <f>'Таблица №8'!H154</f>
        <v>20</v>
      </c>
      <c r="H152" s="58">
        <f>'Таблица №8'!I154</f>
        <v>0</v>
      </c>
      <c r="I152" s="58">
        <f>'Таблица №8'!J154</f>
        <v>0</v>
      </c>
    </row>
    <row r="153" spans="1:9" ht="24" outlineLevel="5">
      <c r="A153" s="42" t="str">
        <f>'Таблица №8'!A155</f>
        <v>Муниципальная программа "Охрана окружающей среды Алексеевского муниципального района на 2019-2023 годы"</v>
      </c>
      <c r="B153" s="73" t="str">
        <f>'Таблица №8'!C155</f>
        <v>0605</v>
      </c>
      <c r="C153" s="73" t="str">
        <f>'Таблица №8'!D155</f>
        <v>05</v>
      </c>
      <c r="D153" s="73">
        <f>'Таблица №8'!E155</f>
        <v>0</v>
      </c>
      <c r="E153" s="73"/>
      <c r="F153" s="58">
        <f>'Таблица №8'!G155</f>
        <v>0</v>
      </c>
      <c r="G153" s="58">
        <f>'Таблица №8'!H155</f>
        <v>20</v>
      </c>
      <c r="H153" s="58">
        <f>'Таблица №8'!I155</f>
        <v>0</v>
      </c>
      <c r="I153" s="58">
        <f>'Таблица №8'!J155</f>
        <v>0</v>
      </c>
    </row>
    <row r="154" spans="1:9" ht="24" outlineLevel="5">
      <c r="A154" s="42" t="str">
        <f>'Таблица №8'!A156</f>
        <v>Закупка товаров, работ и услуг для государственных (муниципальных) нужд</v>
      </c>
      <c r="B154" s="73" t="str">
        <f>'Таблица №8'!C156</f>
        <v>0605</v>
      </c>
      <c r="C154" s="73" t="str">
        <f>'Таблица №8'!D156</f>
        <v>05</v>
      </c>
      <c r="D154" s="73">
        <f>'Таблица №8'!E156</f>
        <v>0</v>
      </c>
      <c r="E154" s="73">
        <f>'Таблица №8'!F156</f>
        <v>200</v>
      </c>
      <c r="F154" s="58">
        <f>'Таблица №8'!G156</f>
        <v>0</v>
      </c>
      <c r="G154" s="58">
        <f>'Таблица №8'!H156</f>
        <v>20</v>
      </c>
      <c r="H154" s="58">
        <f>'Таблица №8'!I156</f>
        <v>0</v>
      </c>
      <c r="I154" s="58">
        <f>'Таблица №8'!J156</f>
        <v>0</v>
      </c>
    </row>
    <row r="155" spans="1:9" ht="24" hidden="1" outlineLevel="5">
      <c r="A155" s="42" t="str">
        <f>'Таблица №8'!A157</f>
        <v>Предоставление субсидий бюджетным, автономным учреждениям и иным некоммерческим организациям</v>
      </c>
      <c r="B155" s="73" t="str">
        <f>'Таблица №8'!C157</f>
        <v>0605</v>
      </c>
      <c r="C155" s="73" t="str">
        <f>'Таблица №8'!D157</f>
        <v>05</v>
      </c>
      <c r="D155" s="73">
        <f>'Таблица №8'!E157</f>
        <v>0</v>
      </c>
      <c r="E155" s="73">
        <f>'Таблица №8'!F157</f>
        <v>600</v>
      </c>
      <c r="F155" s="58">
        <f>'Таблица №8'!G157</f>
        <v>0</v>
      </c>
      <c r="G155" s="58">
        <f>'Таблица №8'!H157</f>
        <v>0</v>
      </c>
      <c r="H155" s="58">
        <f>'Таблица №8'!I157</f>
        <v>0</v>
      </c>
      <c r="I155" s="58">
        <f>'Таблица №8'!J157</f>
        <v>0</v>
      </c>
    </row>
    <row r="156" spans="1:9" ht="12.75" outlineLevel="5">
      <c r="A156" s="42" t="str">
        <f>'Таблица №8'!A158</f>
        <v>Образование</v>
      </c>
      <c r="B156" s="73" t="str">
        <f>'Таблица №8'!C158</f>
        <v>0700</v>
      </c>
      <c r="C156" s="73"/>
      <c r="D156" s="73"/>
      <c r="E156" s="73"/>
      <c r="F156" s="58">
        <f>'Таблица №8'!G158</f>
        <v>-300</v>
      </c>
      <c r="G156" s="58">
        <f>'Таблица №8'!H158</f>
        <v>274387.14306000003</v>
      </c>
      <c r="H156" s="58">
        <f>'Таблица №8'!I158</f>
        <v>243741.44305999996</v>
      </c>
      <c r="I156" s="58">
        <f>'Таблица №8'!J158</f>
        <v>255381.24305999995</v>
      </c>
    </row>
    <row r="157" spans="1:9" ht="12.75" outlineLevel="2">
      <c r="A157" s="42" t="str">
        <f>'Таблица №8'!A159</f>
        <v>Дошкольное образование</v>
      </c>
      <c r="B157" s="73" t="str">
        <f>'Таблица №8'!C159</f>
        <v>0701</v>
      </c>
      <c r="C157" s="73"/>
      <c r="D157" s="73"/>
      <c r="E157" s="73"/>
      <c r="F157" s="58">
        <f>'Таблица №8'!G159</f>
        <v>0</v>
      </c>
      <c r="G157" s="58">
        <f>'Таблица №8'!H159</f>
        <v>39859.244959999996</v>
      </c>
      <c r="H157" s="58">
        <f>'Таблица №8'!I159</f>
        <v>39859.244959999996</v>
      </c>
      <c r="I157" s="58">
        <f>'Таблица №8'!J159</f>
        <v>39859.244959999996</v>
      </c>
    </row>
    <row r="158" spans="1:9" ht="35.25" customHeight="1" outlineLevel="2">
      <c r="A158" s="42" t="str">
        <f>'Таблица №8'!A160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3" t="str">
        <f>'Таблица №8'!C160</f>
        <v>0701</v>
      </c>
      <c r="C158" s="73" t="str">
        <f>'Таблица №8'!D160</f>
        <v>02</v>
      </c>
      <c r="D158" s="73">
        <f>'Таблица №8'!E160</f>
        <v>0</v>
      </c>
      <c r="E158" s="73"/>
      <c r="F158" s="58">
        <f>'Таблица №8'!G160</f>
        <v>0</v>
      </c>
      <c r="G158" s="58">
        <f>'Таблица №8'!H160</f>
        <v>350</v>
      </c>
      <c r="H158" s="58">
        <f>'Таблица №8'!I160</f>
        <v>350</v>
      </c>
      <c r="I158" s="58">
        <f>'Таблица №8'!J160</f>
        <v>350</v>
      </c>
    </row>
    <row r="159" spans="1:9" ht="36" hidden="1" outlineLevel="2">
      <c r="A159" s="42" t="str">
        <f>'Таблица №8'!A161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3" t="str">
        <f>'Таблица №8'!C161</f>
        <v>0701</v>
      </c>
      <c r="C159" s="73" t="str">
        <f>'Таблица №8'!D161</f>
        <v>02</v>
      </c>
      <c r="D159" s="73">
        <f>'Таблица №8'!E161</f>
        <v>3</v>
      </c>
      <c r="E159" s="73"/>
      <c r="F159" s="58">
        <f>'Таблица №8'!G161</f>
        <v>0</v>
      </c>
      <c r="G159" s="58">
        <f>'Таблица №8'!H161</f>
        <v>0</v>
      </c>
      <c r="H159" s="58">
        <f>'Таблица №8'!I161</f>
        <v>0</v>
      </c>
      <c r="I159" s="58">
        <f>'Таблица №8'!J161</f>
        <v>0</v>
      </c>
    </row>
    <row r="160" spans="1:9" ht="21" customHeight="1" hidden="1" outlineLevel="2">
      <c r="A160" s="42" t="str">
        <f>'Таблица №8'!A162</f>
        <v>Капитальные вложения в объекты государственной (муниципальной) собственности</v>
      </c>
      <c r="B160" s="73" t="str">
        <f>'Таблица №8'!C162</f>
        <v>0701</v>
      </c>
      <c r="C160" s="73" t="str">
        <f>'Таблица №8'!D162</f>
        <v>02</v>
      </c>
      <c r="D160" s="73">
        <f>'Таблица №8'!E162</f>
        <v>3</v>
      </c>
      <c r="E160" s="73" t="s">
        <v>258</v>
      </c>
      <c r="F160" s="58">
        <f>'Таблица №8'!G162</f>
        <v>0</v>
      </c>
      <c r="G160" s="58">
        <f>'Таблица №8'!H162</f>
        <v>0</v>
      </c>
      <c r="H160" s="58">
        <f>'Таблица №8'!I162</f>
        <v>0</v>
      </c>
      <c r="I160" s="58">
        <f>'Таблица №8'!J162</f>
        <v>0</v>
      </c>
    </row>
    <row r="161" spans="1:9" ht="24" hidden="1" outlineLevel="2">
      <c r="A161" s="42" t="str">
        <f>'Таблица №8'!A163</f>
        <v>Предоставление субсидий бюджетным, автономным учреждениям и иным некоммерческим организациям</v>
      </c>
      <c r="B161" s="73" t="str">
        <f>'Таблица №8'!C163</f>
        <v>0701</v>
      </c>
      <c r="C161" s="73" t="str">
        <f>'Таблица №8'!D163</f>
        <v>02</v>
      </c>
      <c r="D161" s="73">
        <f>'Таблица №8'!E163</f>
        <v>3</v>
      </c>
      <c r="E161" s="73">
        <f>'Таблица №8'!F163</f>
        <v>600</v>
      </c>
      <c r="F161" s="58">
        <f>'Таблица №8'!G163</f>
        <v>0</v>
      </c>
      <c r="G161" s="58">
        <f>'Таблица №8'!H163</f>
        <v>0</v>
      </c>
      <c r="H161" s="58">
        <f>'Таблица №8'!I163</f>
        <v>0</v>
      </c>
      <c r="I161" s="58">
        <f>'Таблица №8'!J163</f>
        <v>0</v>
      </c>
    </row>
    <row r="162" spans="1:9" ht="38.25" customHeight="1" outlineLevel="2">
      <c r="A162" s="42" t="str">
        <f>'Таблица №8'!A164</f>
        <v>Подпрограмма "Энергосбережение и повышение энергетической эффективности Алексеевского муниципального района"</v>
      </c>
      <c r="B162" s="73" t="str">
        <f>'Таблица №8'!C164</f>
        <v>0701</v>
      </c>
      <c r="C162" s="73" t="str">
        <f>'Таблица №8'!D164</f>
        <v>02</v>
      </c>
      <c r="D162" s="73">
        <f>'Таблица №8'!E164</f>
        <v>4</v>
      </c>
      <c r="E162" s="73"/>
      <c r="F162" s="58">
        <f>'Таблица №8'!G164</f>
        <v>0</v>
      </c>
      <c r="G162" s="58">
        <f>'Таблица №8'!H164</f>
        <v>350</v>
      </c>
      <c r="H162" s="58">
        <f>'Таблица №8'!I164</f>
        <v>350</v>
      </c>
      <c r="I162" s="58">
        <f>'Таблица №8'!J164</f>
        <v>350</v>
      </c>
    </row>
    <row r="163" spans="1:9" ht="24" outlineLevel="2">
      <c r="A163" s="42" t="str">
        <f>'Таблица №8'!A165</f>
        <v>Предоставление субсидий бюджетным, автономным учреждениям и иным некоммерческим организациям</v>
      </c>
      <c r="B163" s="73" t="str">
        <f>'Таблица №8'!C165</f>
        <v>0701</v>
      </c>
      <c r="C163" s="73" t="str">
        <f>'Таблица №8'!D165</f>
        <v>02</v>
      </c>
      <c r="D163" s="73">
        <f>'Таблица №8'!E165</f>
        <v>4</v>
      </c>
      <c r="E163" s="73">
        <f>'Таблица №8'!F165</f>
        <v>600</v>
      </c>
      <c r="F163" s="58">
        <f>'Таблица №8'!G165</f>
        <v>0</v>
      </c>
      <c r="G163" s="58">
        <f>'Таблица №8'!H165</f>
        <v>350</v>
      </c>
      <c r="H163" s="58">
        <f>'Таблица №8'!I165</f>
        <v>350</v>
      </c>
      <c r="I163" s="58">
        <f>'Таблица №8'!J165</f>
        <v>350</v>
      </c>
    </row>
    <row r="164" spans="1:9" ht="96" outlineLevel="2">
      <c r="A164" s="42" t="str">
        <f>'Таблица №8'!A166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4" s="73" t="str">
        <f>'Таблица №8'!C166</f>
        <v>0701</v>
      </c>
      <c r="C164" s="73" t="str">
        <f>'Таблица №8'!D166</f>
        <v>22</v>
      </c>
      <c r="D164" s="73">
        <f>'Таблица №8'!E166</f>
        <v>0</v>
      </c>
      <c r="E164" s="73"/>
      <c r="F164" s="58">
        <f>'Таблица №8'!G166</f>
        <v>0</v>
      </c>
      <c r="G164" s="58">
        <f>'Таблица №8'!H166</f>
        <v>128.54496</v>
      </c>
      <c r="H164" s="58">
        <f>'Таблица №8'!I166</f>
        <v>128.54496</v>
      </c>
      <c r="I164" s="58">
        <f>'Таблица №8'!J166</f>
        <v>128.54496</v>
      </c>
    </row>
    <row r="165" spans="1:9" ht="24" outlineLevel="2">
      <c r="A165" s="42" t="str">
        <f>'Таблица №8'!A167</f>
        <v>Предоставление субсидий бюджетным, автономным учреждениям и иным некоммерческим организациям</v>
      </c>
      <c r="B165" s="73" t="str">
        <f>'Таблица №8'!C167</f>
        <v>0701</v>
      </c>
      <c r="C165" s="73" t="str">
        <f>'Таблица №8'!D167</f>
        <v>22</v>
      </c>
      <c r="D165" s="73">
        <f>'Таблица №8'!E167</f>
        <v>0</v>
      </c>
      <c r="E165" s="73">
        <f>'Таблица №8'!F167</f>
        <v>600</v>
      </c>
      <c r="F165" s="58">
        <f>'Таблица №8'!G167</f>
        <v>0</v>
      </c>
      <c r="G165" s="58">
        <f>'Таблица №8'!H167</f>
        <v>128.54496</v>
      </c>
      <c r="H165" s="58">
        <f>'Таблица №8'!I167</f>
        <v>128.54496</v>
      </c>
      <c r="I165" s="58">
        <f>'Таблица №8'!J167</f>
        <v>128.54496</v>
      </c>
    </row>
    <row r="166" spans="1:9" ht="36" outlineLevel="2">
      <c r="A166" s="42" t="str">
        <f>'Таблица №8'!A168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3" t="str">
        <f>'Таблица №8'!C168</f>
        <v>0701</v>
      </c>
      <c r="C166" s="73" t="str">
        <f>'Таблица №8'!D168</f>
        <v>52</v>
      </c>
      <c r="D166" s="73">
        <f>'Таблица №8'!E168</f>
        <v>0</v>
      </c>
      <c r="E166" s="73"/>
      <c r="F166" s="58">
        <f>'Таблица №8'!G168</f>
        <v>0</v>
      </c>
      <c r="G166" s="58">
        <f>'Таблица №8'!H168</f>
        <v>26704.399999999998</v>
      </c>
      <c r="H166" s="58">
        <f>'Таблица №8'!I168</f>
        <v>26704.399999999998</v>
      </c>
      <c r="I166" s="58">
        <f>'Таблица №8'!J168</f>
        <v>26704.399999999998</v>
      </c>
    </row>
    <row r="167" spans="1:9" ht="24" outlineLevel="2">
      <c r="A167" s="42" t="str">
        <f>'Таблица №8'!A169</f>
        <v>Предоставление субсидий бюджетным, автономным учреждениям и иным некоммерческим организациям</v>
      </c>
      <c r="B167" s="73" t="str">
        <f>'Таблица №8'!C169</f>
        <v>0701</v>
      </c>
      <c r="C167" s="73" t="str">
        <f>'Таблица №8'!D169</f>
        <v>52</v>
      </c>
      <c r="D167" s="73">
        <f>'Таблица №8'!E169</f>
        <v>0</v>
      </c>
      <c r="E167" s="73">
        <f>'Таблица №8'!F169</f>
        <v>600</v>
      </c>
      <c r="F167" s="58">
        <f>'Таблица №8'!G169</f>
        <v>0</v>
      </c>
      <c r="G167" s="58">
        <f>'Таблица №8'!H169</f>
        <v>10500</v>
      </c>
      <c r="H167" s="58">
        <f>'Таблица №8'!I169</f>
        <v>10500</v>
      </c>
      <c r="I167" s="58">
        <f>'Таблица №8'!J169</f>
        <v>10500</v>
      </c>
    </row>
    <row r="168" spans="1:9" ht="36" outlineLevel="2">
      <c r="A168" s="42" t="str">
        <f>'Таблица №8'!A170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3" t="str">
        <f>'Таблица №8'!C170</f>
        <v>0701</v>
      </c>
      <c r="C168" s="73" t="str">
        <f>'Таблица №8'!D170</f>
        <v>52</v>
      </c>
      <c r="D168" s="73">
        <f>'Таблица №8'!E170</f>
        <v>0</v>
      </c>
      <c r="E168" s="73">
        <f>'Таблица №8'!F170</f>
        <v>600</v>
      </c>
      <c r="F168" s="58">
        <f>'Таблица №8'!G170</f>
        <v>0</v>
      </c>
      <c r="G168" s="58">
        <f>'Таблица №8'!H170</f>
        <v>16166.1</v>
      </c>
      <c r="H168" s="58">
        <f>'Таблица №8'!I170</f>
        <v>16166.1</v>
      </c>
      <c r="I168" s="58">
        <f>'Таблица №8'!J170</f>
        <v>16166.1</v>
      </c>
    </row>
    <row r="169" spans="1:9" ht="46.5" customHeight="1" hidden="1" outlineLevel="2">
      <c r="A169" s="42" t="str">
        <f>'Таблица №8'!A171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3" t="str">
        <f>'Таблица №8'!C171</f>
        <v>0701</v>
      </c>
      <c r="C169" s="73" t="str">
        <f>'Таблица №8'!D171</f>
        <v>52</v>
      </c>
      <c r="D169" s="73">
        <f>'Таблица №8'!E171</f>
        <v>0</v>
      </c>
      <c r="E169" s="73">
        <f>'Таблица №8'!F171</f>
        <v>600</v>
      </c>
      <c r="F169" s="58">
        <f>'Таблица №8'!G171</f>
        <v>0</v>
      </c>
      <c r="G169" s="58">
        <f>'Таблица №8'!H171</f>
        <v>0</v>
      </c>
      <c r="H169" s="58">
        <f>'Таблица №8'!I171</f>
        <v>0</v>
      </c>
      <c r="I169" s="58">
        <f>'Таблица №8'!J171</f>
        <v>0</v>
      </c>
    </row>
    <row r="170" spans="1:9" ht="23.25" customHeight="1" outlineLevel="2">
      <c r="A170" s="42" t="str">
        <f>'Таблица №8'!A172</f>
        <v>За счет средств на расходы на осуществление социальных гарантий молодым специалистам</v>
      </c>
      <c r="B170" s="73" t="str">
        <f>'Таблица №8'!C172</f>
        <v>0701</v>
      </c>
      <c r="C170" s="73" t="str">
        <f>'Таблица №8'!D172</f>
        <v>52</v>
      </c>
      <c r="D170" s="73">
        <f>'Таблица №8'!E172</f>
        <v>0</v>
      </c>
      <c r="E170" s="73">
        <f>'Таблица №8'!F172</f>
        <v>600</v>
      </c>
      <c r="F170" s="58">
        <f>'Таблица №8'!G172</f>
        <v>0</v>
      </c>
      <c r="G170" s="58">
        <f>'Таблица №8'!H172</f>
        <v>38.3</v>
      </c>
      <c r="H170" s="58">
        <f>'Таблица №8'!I172</f>
        <v>38.3</v>
      </c>
      <c r="I170" s="58">
        <f>'Таблица №8'!J172</f>
        <v>38.3</v>
      </c>
    </row>
    <row r="171" spans="1:9" ht="108" hidden="1" outlineLevel="2">
      <c r="A171" s="42" t="str">
        <f>'Таблица №8'!A173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3" t="str">
        <f>'Таблица №8'!C173</f>
        <v>0701</v>
      </c>
      <c r="C171" s="73" t="str">
        <f>'Таблица №8'!D173</f>
        <v>52</v>
      </c>
      <c r="D171" s="73">
        <f>'Таблица №8'!E173</f>
        <v>0</v>
      </c>
      <c r="E171" s="73">
        <f>'Таблица №8'!F173</f>
        <v>600</v>
      </c>
      <c r="F171" s="58">
        <f>'Таблица №8'!G173</f>
        <v>0</v>
      </c>
      <c r="G171" s="58">
        <f>'Таблица №8'!H173</f>
        <v>0</v>
      </c>
      <c r="H171" s="58">
        <f>'Таблица №8'!I173</f>
        <v>0</v>
      </c>
      <c r="I171" s="58">
        <f>'Таблица №8'!J173</f>
        <v>0</v>
      </c>
    </row>
    <row r="172" spans="1:9" ht="36" outlineLevel="2">
      <c r="A172" s="42" t="str">
        <f>'Таблица №8'!A174</f>
        <v>Муниципальная программа "Развитие образования детей на территории Алексеевского муниципального района на 2023-2025 годы"</v>
      </c>
      <c r="B172" s="73" t="str">
        <f>'Таблица №8'!C174</f>
        <v>0701</v>
      </c>
      <c r="C172" s="73" t="str">
        <f>'Таблица №8'!D174</f>
        <v>53</v>
      </c>
      <c r="D172" s="73">
        <f>'Таблица №8'!E174</f>
        <v>0</v>
      </c>
      <c r="E172" s="73"/>
      <c r="F172" s="58">
        <f>'Таблица №8'!G174</f>
        <v>0</v>
      </c>
      <c r="G172" s="58">
        <f>'Таблица №8'!H174</f>
        <v>12676.3</v>
      </c>
      <c r="H172" s="58">
        <f>'Таблица №8'!I174</f>
        <v>12676.3</v>
      </c>
      <c r="I172" s="58">
        <f>'Таблица №8'!J174</f>
        <v>12676.3</v>
      </c>
    </row>
    <row r="173" spans="1:9" ht="12.75" outlineLevel="2">
      <c r="A173" s="42" t="str">
        <f>'Таблица №8'!A175</f>
        <v>Подпрограмма "Развитие дошкольного образования детей"</v>
      </c>
      <c r="B173" s="73" t="str">
        <f>'Таблица №8'!C175</f>
        <v>0701</v>
      </c>
      <c r="C173" s="73" t="str">
        <f>'Таблица №8'!D175</f>
        <v>53</v>
      </c>
      <c r="D173" s="73">
        <f>'Таблица №8'!E175</f>
        <v>1</v>
      </c>
      <c r="E173" s="73">
        <f>'Таблица №8'!F175</f>
        <v>0</v>
      </c>
      <c r="F173" s="58">
        <f>'Таблица №8'!G175</f>
        <v>0</v>
      </c>
      <c r="G173" s="58">
        <f>'Таблица №8'!H175</f>
        <v>12676.3</v>
      </c>
      <c r="H173" s="58">
        <f>'Таблица №8'!I175</f>
        <v>12676.3</v>
      </c>
      <c r="I173" s="58">
        <f>'Таблица №8'!J175</f>
        <v>12676.3</v>
      </c>
    </row>
    <row r="174" spans="1:9" ht="74.25" customHeight="1" outlineLevel="2">
      <c r="A174" s="42" t="str">
        <f>'Таблица №8'!A176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3" t="str">
        <f>'Таблица №8'!C176</f>
        <v>0701</v>
      </c>
      <c r="C174" s="73" t="str">
        <f>'Таблица №8'!D176</f>
        <v>53</v>
      </c>
      <c r="D174" s="73">
        <f>'Таблица №8'!E176</f>
        <v>1</v>
      </c>
      <c r="E174" s="73">
        <f>'Таблица №8'!F176</f>
        <v>600</v>
      </c>
      <c r="F174" s="58">
        <f>'Таблица №8'!G176</f>
        <v>0</v>
      </c>
      <c r="G174" s="58">
        <f>'Таблица №8'!H176</f>
        <v>9176.3</v>
      </c>
      <c r="H174" s="58">
        <f>'Таблица №8'!I176</f>
        <v>9176.3</v>
      </c>
      <c r="I174" s="58">
        <f>'Таблица №8'!J176</f>
        <v>9176.3</v>
      </c>
    </row>
    <row r="175" spans="1:9" ht="51" customHeight="1" hidden="1" outlineLevel="2">
      <c r="A175" s="42" t="str">
        <f>'Таблица №8'!A177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3" t="str">
        <f>'Таблица №8'!C177</f>
        <v>0701</v>
      </c>
      <c r="C175" s="73" t="str">
        <f>'Таблица №8'!D177</f>
        <v>53</v>
      </c>
      <c r="D175" s="73">
        <f>'Таблица №8'!E177</f>
        <v>1</v>
      </c>
      <c r="E175" s="73">
        <f>'Таблица №8'!F177</f>
        <v>600</v>
      </c>
      <c r="F175" s="58">
        <f>'Таблица №8'!G177</f>
        <v>0</v>
      </c>
      <c r="G175" s="58">
        <f>'Таблица №8'!H177</f>
        <v>0</v>
      </c>
      <c r="H175" s="58">
        <f>'Таблица №8'!I177</f>
        <v>0</v>
      </c>
      <c r="I175" s="58">
        <f>'Таблица №8'!J177</f>
        <v>0</v>
      </c>
    </row>
    <row r="176" spans="1:9" ht="27.75" customHeight="1" outlineLevel="2">
      <c r="A176" s="42" t="str">
        <f>'Таблица №8'!A178</f>
        <v>Предоставление субсидий бюджетным, автономным учреждениям и иным некоммерческим организациям</v>
      </c>
      <c r="B176" s="73" t="str">
        <f>'Таблица №8'!C178</f>
        <v>0701</v>
      </c>
      <c r="C176" s="73" t="str">
        <f>'Таблица №8'!D178</f>
        <v>53</v>
      </c>
      <c r="D176" s="73">
        <f>'Таблица №8'!E178</f>
        <v>1</v>
      </c>
      <c r="E176" s="73">
        <f>'Таблица №8'!F178</f>
        <v>600</v>
      </c>
      <c r="F176" s="58">
        <f>'Таблица №8'!G178</f>
        <v>0</v>
      </c>
      <c r="G176" s="58">
        <f>'Таблица №8'!H178</f>
        <v>3500</v>
      </c>
      <c r="H176" s="58">
        <f>'Таблица №8'!I178</f>
        <v>3500</v>
      </c>
      <c r="I176" s="58">
        <f>'Таблица №8'!J178</f>
        <v>3500</v>
      </c>
    </row>
    <row r="177" spans="1:9" ht="71.25" customHeight="1" hidden="1" outlineLevel="2">
      <c r="A177" s="42" t="str">
        <f>'Таблица №8'!A179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3" t="str">
        <f>'Таблица №8'!C179</f>
        <v>0701</v>
      </c>
      <c r="C177" s="73" t="str">
        <f>'Таблица №8'!D179</f>
        <v>53</v>
      </c>
      <c r="D177" s="73">
        <f>'Таблица №8'!E179</f>
        <v>0</v>
      </c>
      <c r="E177" s="73">
        <f>'Таблица №8'!F179</f>
        <v>600</v>
      </c>
      <c r="F177" s="58">
        <f>'Таблица №8'!G179</f>
        <v>0</v>
      </c>
      <c r="G177" s="58">
        <f>'Таблица №8'!H179</f>
        <v>0</v>
      </c>
      <c r="H177" s="58">
        <f>'Таблица №8'!I179</f>
        <v>0</v>
      </c>
      <c r="I177" s="58">
        <f>'Таблица №8'!J179</f>
        <v>0</v>
      </c>
    </row>
    <row r="178" spans="1:9" ht="7.5" customHeight="1" hidden="1" outlineLevel="2">
      <c r="A178" s="42" t="str">
        <f>'Таблица №8'!A180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3" t="str">
        <f>'Таблица №8'!C180</f>
        <v>0701</v>
      </c>
      <c r="C178" s="73" t="str">
        <f>'Таблица №8'!D180</f>
        <v>53</v>
      </c>
      <c r="D178" s="73">
        <f>'Таблица №8'!E180</f>
        <v>0</v>
      </c>
      <c r="E178" s="73">
        <f>'Таблица №8'!F180</f>
        <v>600</v>
      </c>
      <c r="F178" s="58">
        <f>'Таблица №8'!G180</f>
        <v>0</v>
      </c>
      <c r="G178" s="58">
        <f>'Таблица №8'!H180</f>
        <v>0</v>
      </c>
      <c r="H178" s="58">
        <f>'Таблица №8'!I180</f>
        <v>0</v>
      </c>
      <c r="I178" s="58">
        <f>'Таблица №8'!J180</f>
        <v>0</v>
      </c>
    </row>
    <row r="179" spans="1:9" ht="12.75" outlineLevel="5">
      <c r="A179" s="42" t="str">
        <f>'Таблица №8'!A181</f>
        <v>Общее образование</v>
      </c>
      <c r="B179" s="73" t="str">
        <f>'Таблица №8'!C181</f>
        <v>0702</v>
      </c>
      <c r="C179" s="73"/>
      <c r="D179" s="73"/>
      <c r="E179" s="73"/>
      <c r="F179" s="58">
        <f>'Таблица №8'!G181</f>
        <v>0</v>
      </c>
      <c r="G179" s="58">
        <f>'Таблица №8'!H181</f>
        <v>215182.59810000003</v>
      </c>
      <c r="H179" s="58">
        <f>'Таблица №8'!I181</f>
        <v>184236.89809999996</v>
      </c>
      <c r="I179" s="58">
        <f>'Таблица №8'!J181</f>
        <v>195876.69809999998</v>
      </c>
    </row>
    <row r="180" spans="1:9" ht="24" outlineLevel="5">
      <c r="A180" s="42" t="str">
        <f>'Таблица №8'!A182</f>
        <v>Школы-детские сады, школы начальные, неполные средние и средние</v>
      </c>
      <c r="B180" s="73" t="str">
        <f>'Таблица №8'!C182</f>
        <v>0702</v>
      </c>
      <c r="C180" s="73"/>
      <c r="D180" s="73"/>
      <c r="E180" s="73"/>
      <c r="F180" s="58">
        <f>'Таблица №8'!G182</f>
        <v>0</v>
      </c>
      <c r="G180" s="58">
        <f>'Таблица №8'!H182</f>
        <v>215182.59810000003</v>
      </c>
      <c r="H180" s="58">
        <f>'Таблица №8'!I182</f>
        <v>184236.89809999996</v>
      </c>
      <c r="I180" s="58">
        <f>'Таблица №8'!J182</f>
        <v>195876.69809999998</v>
      </c>
    </row>
    <row r="181" spans="1:9" ht="37.5" customHeight="1" outlineLevel="5">
      <c r="A181" s="42" t="str">
        <f>'Таблица №8'!A183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1" s="73" t="str">
        <f>'Таблица №8'!C183</f>
        <v>0702</v>
      </c>
      <c r="C181" s="73" t="str">
        <f>'Таблица №8'!D183</f>
        <v>02</v>
      </c>
      <c r="D181" s="73">
        <f>'Таблица №8'!E183</f>
        <v>0</v>
      </c>
      <c r="E181" s="73"/>
      <c r="F181" s="58">
        <f>'Таблица №8'!G183</f>
        <v>0</v>
      </c>
      <c r="G181" s="58">
        <f>'Таблица №8'!H183</f>
        <v>7968.421060000001</v>
      </c>
      <c r="H181" s="58">
        <f>'Таблица №8'!I183</f>
        <v>7968.421060000001</v>
      </c>
      <c r="I181" s="58">
        <f>'Таблица №8'!J183</f>
        <v>13653.421059999999</v>
      </c>
    </row>
    <row r="182" spans="1:9" ht="33.75" customHeight="1" outlineLevel="5">
      <c r="A182" s="42" t="str">
        <f>'Таблица №8'!A184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2" s="73" t="str">
        <f>'Таблица №8'!C184</f>
        <v>0702</v>
      </c>
      <c r="C182" s="73" t="str">
        <f>'Таблица №8'!D184</f>
        <v>02</v>
      </c>
      <c r="D182" s="73">
        <f>'Таблица №8'!E184</f>
        <v>3</v>
      </c>
      <c r="E182" s="73"/>
      <c r="F182" s="58">
        <f>'Таблица №8'!G184</f>
        <v>0</v>
      </c>
      <c r="G182" s="58">
        <f>'Таблица №8'!H184</f>
        <v>6315.78948</v>
      </c>
      <c r="H182" s="58">
        <f>'Таблица №8'!I184</f>
        <v>6315.78948</v>
      </c>
      <c r="I182" s="58">
        <f>'Таблица №8'!J184</f>
        <v>12000.78948</v>
      </c>
    </row>
    <row r="183" spans="1:9" ht="24" hidden="1" outlineLevel="5">
      <c r="A183" s="42" t="str">
        <f>'Таблица №8'!A185</f>
        <v>Закупка товаров, работ и услуг для государственных (муниципальных) нужд</v>
      </c>
      <c r="B183" s="73" t="str">
        <f>'Таблица №8'!C185</f>
        <v>0702</v>
      </c>
      <c r="C183" s="73" t="str">
        <f>'Таблица №8'!D185</f>
        <v>02</v>
      </c>
      <c r="D183" s="73">
        <f>'Таблица №8'!E185</f>
        <v>3</v>
      </c>
      <c r="E183" s="73" t="s">
        <v>145</v>
      </c>
      <c r="F183" s="58">
        <f>'Таблица №8'!G185</f>
        <v>0</v>
      </c>
      <c r="G183" s="58">
        <f>'Таблица №8'!H185</f>
        <v>0</v>
      </c>
      <c r="H183" s="58">
        <f>'Таблица №8'!I185</f>
        <v>0</v>
      </c>
      <c r="I183" s="58">
        <f>'Таблица №8'!J185</f>
        <v>0</v>
      </c>
    </row>
    <row r="184" spans="1:9" ht="24" outlineLevel="5">
      <c r="A184" s="42" t="str">
        <f>'Таблица №8'!A186</f>
        <v>Предоставление субсидий бюджетным, автономным учреждениям и иным некоммерческим организациям</v>
      </c>
      <c r="B184" s="73" t="str">
        <f>'Таблица №8'!C186</f>
        <v>0702</v>
      </c>
      <c r="C184" s="73" t="str">
        <f>'Таблица №8'!D186</f>
        <v>02</v>
      </c>
      <c r="D184" s="73">
        <f>'Таблица №8'!E186</f>
        <v>3</v>
      </c>
      <c r="E184" s="73">
        <f>'Таблица №8'!F186</f>
        <v>600</v>
      </c>
      <c r="F184" s="58">
        <f>'Таблица №8'!G186</f>
        <v>0</v>
      </c>
      <c r="G184" s="58">
        <f>'Таблица №8'!H186</f>
        <v>6315.78948</v>
      </c>
      <c r="H184" s="58">
        <f>'Таблица №8'!I186</f>
        <v>6315.78948</v>
      </c>
      <c r="I184" s="58">
        <f>'Таблица №8'!J186</f>
        <v>12000.78948</v>
      </c>
    </row>
    <row r="185" spans="1:9" ht="36.75" customHeight="1" outlineLevel="5">
      <c r="A185" s="42" t="str">
        <f>'Таблица №8'!A187</f>
        <v>Подпрограмма "Энергосбережение и повышение энергетической эффективности Алексеевского муниципального района"</v>
      </c>
      <c r="B185" s="73" t="str">
        <f>'Таблица №8'!C187</f>
        <v>0702</v>
      </c>
      <c r="C185" s="73" t="str">
        <f>'Таблица №8'!D187</f>
        <v>02</v>
      </c>
      <c r="D185" s="73">
        <f>'Таблица №8'!E187</f>
        <v>4</v>
      </c>
      <c r="E185" s="73"/>
      <c r="F185" s="58">
        <f>'Таблица №8'!G187</f>
        <v>0</v>
      </c>
      <c r="G185" s="58">
        <f>'Таблица №8'!H187</f>
        <v>1652.63158</v>
      </c>
      <c r="H185" s="58">
        <f>'Таблица №8'!I187</f>
        <v>1652.63158</v>
      </c>
      <c r="I185" s="58">
        <f>'Таблица №8'!J187</f>
        <v>1652.63158</v>
      </c>
    </row>
    <row r="186" spans="1:9" ht="24" outlineLevel="5">
      <c r="A186" s="42" t="str">
        <f>'Таблица №8'!A188</f>
        <v>Закупка товаров, работ и услуг для государственных (муниципальных) нужд</v>
      </c>
      <c r="B186" s="73" t="str">
        <f>'Таблица №8'!C188</f>
        <v>0702</v>
      </c>
      <c r="C186" s="73" t="str">
        <f>'Таблица №8'!D188</f>
        <v>02</v>
      </c>
      <c r="D186" s="73">
        <f>'Таблица №8'!E188</f>
        <v>4</v>
      </c>
      <c r="E186" s="73">
        <f>'Таблица №8'!F188</f>
        <v>200</v>
      </c>
      <c r="F186" s="58">
        <f>'Таблица №8'!G188</f>
        <v>0</v>
      </c>
      <c r="G186" s="58">
        <f>'Таблица №8'!H188</f>
        <v>40</v>
      </c>
      <c r="H186" s="58">
        <f>'Таблица №8'!I188</f>
        <v>40</v>
      </c>
      <c r="I186" s="58">
        <f>'Таблица №8'!J188</f>
        <v>40</v>
      </c>
    </row>
    <row r="187" spans="1:9" ht="24" outlineLevel="5">
      <c r="A187" s="42" t="str">
        <f>'Таблица №8'!A189</f>
        <v>Предоставление субсидий бюджетным, автономным учреждениям и иным некоммерческим организациям</v>
      </c>
      <c r="B187" s="73" t="str">
        <f>'Таблица №8'!C189</f>
        <v>0702</v>
      </c>
      <c r="C187" s="73" t="str">
        <f>'Таблица №8'!D189</f>
        <v>02</v>
      </c>
      <c r="D187" s="73">
        <f>'Таблица №8'!E189</f>
        <v>4</v>
      </c>
      <c r="E187" s="73">
        <f>'Таблица №8'!F189</f>
        <v>600</v>
      </c>
      <c r="F187" s="58">
        <f>'Таблица №8'!G189</f>
        <v>0</v>
      </c>
      <c r="G187" s="58">
        <f>'Таблица №8'!H189</f>
        <v>560</v>
      </c>
      <c r="H187" s="58">
        <f>'Таблица №8'!I189</f>
        <v>560</v>
      </c>
      <c r="I187" s="58">
        <f>'Таблица №8'!J189</f>
        <v>560</v>
      </c>
    </row>
    <row r="188" spans="1:9" ht="60" outlineLevel="5">
      <c r="A188" s="42" t="str">
        <f>'Таблица №8'!A190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8" s="73" t="str">
        <f>'Таблица №8'!C190</f>
        <v>0702</v>
      </c>
      <c r="C188" s="73" t="str">
        <f>'Таблица №8'!D190</f>
        <v>02</v>
      </c>
      <c r="D188" s="73">
        <f>'Таблица №8'!E190</f>
        <v>4</v>
      </c>
      <c r="E188" s="73">
        <f>'Таблица №8'!F190</f>
        <v>600</v>
      </c>
      <c r="F188" s="58">
        <f>'Таблица №8'!G190</f>
        <v>0</v>
      </c>
      <c r="G188" s="58">
        <f>'Таблица №8'!H190</f>
        <v>1052.63158</v>
      </c>
      <c r="H188" s="58">
        <f>'Таблица №8'!I190</f>
        <v>1052.63158</v>
      </c>
      <c r="I188" s="58">
        <f>'Таблица №8'!J190</f>
        <v>1052.63158</v>
      </c>
    </row>
    <row r="189" spans="1:9" ht="36" hidden="1" outlineLevel="5">
      <c r="A189" s="42" t="str">
        <f>'Таблица №8'!A191</f>
        <v>Муниципальная программа "Развитие физической культуры и спорта в Алексеевском муниципальном районе на 2019-2023 годы"</v>
      </c>
      <c r="B189" s="73" t="str">
        <f>'Таблица №8'!C191</f>
        <v>0702</v>
      </c>
      <c r="C189" s="73" t="str">
        <f>'Таблица №8'!D191</f>
        <v>17</v>
      </c>
      <c r="D189" s="73">
        <f>'Таблица №8'!E191</f>
        <v>0</v>
      </c>
      <c r="E189" s="73"/>
      <c r="F189" s="58">
        <f>'Таблица №8'!G191</f>
        <v>0</v>
      </c>
      <c r="G189" s="58">
        <f>'Таблица №8'!H191</f>
        <v>0</v>
      </c>
      <c r="H189" s="58">
        <f>'Таблица №8'!I191</f>
        <v>0</v>
      </c>
      <c r="I189" s="58">
        <f>'Таблица №8'!J191</f>
        <v>0</v>
      </c>
    </row>
    <row r="190" spans="1:9" ht="84" hidden="1" outlineLevel="5">
      <c r="A190" s="42" t="str">
        <f>'Таблица №8'!A192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3" t="str">
        <f>'Таблица №8'!C192</f>
        <v>0702</v>
      </c>
      <c r="C190" s="73" t="str">
        <f>'Таблица №8'!D192</f>
        <v>17</v>
      </c>
      <c r="D190" s="73">
        <f>'Таблица №8'!E192</f>
        <v>0</v>
      </c>
      <c r="E190" s="73">
        <f>'Таблица №8'!F192</f>
        <v>600</v>
      </c>
      <c r="F190" s="58">
        <f>'Таблица №8'!G192</f>
        <v>0</v>
      </c>
      <c r="G190" s="58">
        <f>'Таблица №8'!H192</f>
        <v>0</v>
      </c>
      <c r="H190" s="58">
        <f>'Таблица №8'!I192</f>
        <v>0</v>
      </c>
      <c r="I190" s="58">
        <f>'Таблица №8'!J192</f>
        <v>0</v>
      </c>
    </row>
    <row r="191" spans="1:9" ht="84" hidden="1" outlineLevel="5">
      <c r="A191" s="42" t="str">
        <f>'Таблица №8'!A193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3" t="str">
        <f>'Таблица №8'!C193</f>
        <v>0702</v>
      </c>
      <c r="C191" s="73" t="str">
        <f>'Таблица №8'!D193</f>
        <v>17</v>
      </c>
      <c r="D191" s="73">
        <f>'Таблица №8'!E193</f>
        <v>0</v>
      </c>
      <c r="E191" s="73">
        <f>'Таблица №8'!F193</f>
        <v>600</v>
      </c>
      <c r="F191" s="58">
        <f>'Таблица №8'!G193</f>
        <v>0</v>
      </c>
      <c r="G191" s="58">
        <f>'Таблица №8'!H193</f>
        <v>0</v>
      </c>
      <c r="H191" s="58">
        <f>'Таблица №8'!I193</f>
        <v>0</v>
      </c>
      <c r="I191" s="58">
        <f>'Таблица №8'!J193</f>
        <v>0</v>
      </c>
    </row>
    <row r="192" spans="1:9" ht="96" outlineLevel="5">
      <c r="A192" s="42" t="str">
        <f>'Таблица №8'!A194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2" s="73" t="str">
        <f>'Таблица №8'!C194</f>
        <v>0702</v>
      </c>
      <c r="C192" s="73" t="str">
        <f>'Таблица №8'!D194</f>
        <v>22</v>
      </c>
      <c r="D192" s="73">
        <f>'Таблица №8'!E194</f>
        <v>0</v>
      </c>
      <c r="E192" s="73"/>
      <c r="F192" s="58">
        <f>'Таблица №8'!G194</f>
        <v>0</v>
      </c>
      <c r="G192" s="58">
        <f>'Таблица №8'!H194</f>
        <v>1179.67704</v>
      </c>
      <c r="H192" s="58">
        <f>'Таблица №8'!I194</f>
        <v>1179.67704</v>
      </c>
      <c r="I192" s="58">
        <f>'Таблица №8'!J194</f>
        <v>1179.67704</v>
      </c>
    </row>
    <row r="193" spans="1:9" ht="24" outlineLevel="5">
      <c r="A193" s="42" t="str">
        <f>'Таблица №8'!A195</f>
        <v>Закупка товаров, работ и услуг для государственных (муниципальных) нужд</v>
      </c>
      <c r="B193" s="73" t="str">
        <f>'Таблица №8'!C195</f>
        <v>0702</v>
      </c>
      <c r="C193" s="73" t="str">
        <f>'Таблица №8'!D195</f>
        <v>22</v>
      </c>
      <c r="D193" s="73">
        <f>'Таблица №8'!E195</f>
        <v>0</v>
      </c>
      <c r="E193" s="73">
        <f>'Таблица №8'!F195</f>
        <v>200</v>
      </c>
      <c r="F193" s="58">
        <f>'Таблица №8'!G195</f>
        <v>0</v>
      </c>
      <c r="G193" s="58">
        <f>'Таблица №8'!H195</f>
        <v>46.18948</v>
      </c>
      <c r="H193" s="58">
        <f>'Таблица №8'!I195</f>
        <v>46.18948</v>
      </c>
      <c r="I193" s="58">
        <f>'Таблица №8'!J195</f>
        <v>46.18948</v>
      </c>
    </row>
    <row r="194" spans="1:9" ht="24" outlineLevel="5">
      <c r="A194" s="42" t="str">
        <f>'Таблица №8'!A196</f>
        <v>Предоставление субсидий бюджетным, автономным учреждениям и иным некоммерческим организациям</v>
      </c>
      <c r="B194" s="73" t="str">
        <f>'Таблица №8'!C196</f>
        <v>0702</v>
      </c>
      <c r="C194" s="73" t="str">
        <f>'Таблица №8'!D196</f>
        <v>22</v>
      </c>
      <c r="D194" s="73">
        <f>'Таблица №8'!E196</f>
        <v>0</v>
      </c>
      <c r="E194" s="73">
        <f>'Таблица №8'!F196</f>
        <v>600</v>
      </c>
      <c r="F194" s="58">
        <f>'Таблица №8'!G196</f>
        <v>0</v>
      </c>
      <c r="G194" s="58">
        <f>'Таблица №8'!H196</f>
        <v>1133.48756</v>
      </c>
      <c r="H194" s="58">
        <f>'Таблица №8'!I196</f>
        <v>1133.48756</v>
      </c>
      <c r="I194" s="58">
        <f>'Таблица №8'!J196</f>
        <v>1133.48756</v>
      </c>
    </row>
    <row r="195" spans="1:9" ht="36" outlineLevel="5">
      <c r="A195" s="42" t="str">
        <f>'Таблица №8'!A197</f>
        <v>Муниципальная программа "Развитие образования детей на территории Алексеевского муниципального района на 2023-2025 годы"</v>
      </c>
      <c r="B195" s="73" t="str">
        <f>'Таблица №8'!C197</f>
        <v>0702</v>
      </c>
      <c r="C195" s="73" t="str">
        <f>'Таблица №8'!D197</f>
        <v>53</v>
      </c>
      <c r="D195" s="73">
        <f>'Таблица №8'!E197</f>
        <v>0</v>
      </c>
      <c r="E195" s="73"/>
      <c r="F195" s="58">
        <f>'Таблица №8'!G197</f>
        <v>0</v>
      </c>
      <c r="G195" s="58">
        <f>'Таблица №8'!H197</f>
        <v>206034.50000000003</v>
      </c>
      <c r="H195" s="58">
        <f>'Таблица №8'!I197</f>
        <v>175088.79999999996</v>
      </c>
      <c r="I195" s="58">
        <f>'Таблица №8'!J197</f>
        <v>181043.59999999998</v>
      </c>
    </row>
    <row r="196" spans="1:9" ht="12.75" outlineLevel="5">
      <c r="A196" s="42" t="str">
        <f>'Таблица №8'!A198</f>
        <v>Подпрограмма "Развитие общего образования детей"</v>
      </c>
      <c r="B196" s="73" t="str">
        <f>'Таблица №8'!C198</f>
        <v>0702</v>
      </c>
      <c r="C196" s="73" t="str">
        <f>'Таблица №8'!D198</f>
        <v>53</v>
      </c>
      <c r="D196" s="73">
        <f>'Таблица №8'!E198</f>
        <v>2</v>
      </c>
      <c r="E196" s="73" t="s">
        <v>9</v>
      </c>
      <c r="F196" s="58">
        <f>'Таблица №8'!G198</f>
        <v>0</v>
      </c>
      <c r="G196" s="58">
        <f>'Таблица №8'!H198</f>
        <v>206034.50000000003</v>
      </c>
      <c r="H196" s="58">
        <f>'Таблица №8'!I198</f>
        <v>175088.79999999996</v>
      </c>
      <c r="I196" s="58">
        <f>'Таблица №8'!J198</f>
        <v>181043.59999999998</v>
      </c>
    </row>
    <row r="197" spans="1:9" ht="12.75" outlineLevel="5">
      <c r="A197" s="42" t="str">
        <f>'Таблица №8'!A199</f>
        <v>За счет средств бюджета муниципального района</v>
      </c>
      <c r="B197" s="73" t="str">
        <f>'Таблица №8'!C199</f>
        <v>0702</v>
      </c>
      <c r="C197" s="73" t="str">
        <f>'Таблица №8'!D199</f>
        <v>53</v>
      </c>
      <c r="D197" s="73">
        <f>'Таблица №8'!E199</f>
        <v>2</v>
      </c>
      <c r="E197" s="73" t="s">
        <v>9</v>
      </c>
      <c r="F197" s="58">
        <f>'Таблица №8'!G199</f>
        <v>0</v>
      </c>
      <c r="G197" s="58">
        <f>'Таблица №8'!H199</f>
        <v>23723</v>
      </c>
      <c r="H197" s="58">
        <f>'Таблица №8'!I199</f>
        <v>23723</v>
      </c>
      <c r="I197" s="58">
        <f>'Таблица №8'!J199</f>
        <v>23723</v>
      </c>
    </row>
    <row r="198" spans="1:9" ht="48" outlineLevel="5">
      <c r="A198" s="42" t="str">
        <f>'Таблица №8'!A200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73" t="str">
        <f>'Таблица №8'!C200</f>
        <v>0702</v>
      </c>
      <c r="C198" s="73" t="str">
        <f>'Таблица №8'!D200</f>
        <v>53</v>
      </c>
      <c r="D198" s="73">
        <f>'Таблица №8'!E200</f>
        <v>2</v>
      </c>
      <c r="E198" s="73">
        <f>'Таблица №8'!F200</f>
        <v>100</v>
      </c>
      <c r="F198" s="58">
        <f>'Таблица №8'!G200</f>
        <v>38.5901</v>
      </c>
      <c r="G198" s="58">
        <f>'Таблица №8'!H200</f>
        <v>138.5901</v>
      </c>
      <c r="H198" s="58">
        <f>'Таблица №8'!I200</f>
        <v>100</v>
      </c>
      <c r="I198" s="58">
        <f>'Таблица №8'!J200</f>
        <v>100</v>
      </c>
    </row>
    <row r="199" spans="1:9" ht="24" outlineLevel="5">
      <c r="A199" s="42" t="str">
        <f>'Таблица №8'!A201</f>
        <v>Закупка товаров, работ и услуг для государственных (муниципальных) нужд</v>
      </c>
      <c r="B199" s="73" t="str">
        <f>'Таблица №8'!C201</f>
        <v>0702</v>
      </c>
      <c r="C199" s="73" t="str">
        <f>'Таблица №8'!D201</f>
        <v>53</v>
      </c>
      <c r="D199" s="73">
        <f>'Таблица №8'!E201</f>
        <v>2</v>
      </c>
      <c r="E199" s="73">
        <f>'Таблица №8'!F201</f>
        <v>200</v>
      </c>
      <c r="F199" s="58">
        <f>'Таблица №8'!G201</f>
        <v>0</v>
      </c>
      <c r="G199" s="58">
        <f>'Таблица №8'!H201</f>
        <v>500</v>
      </c>
      <c r="H199" s="58">
        <f>'Таблица №8'!I201</f>
        <v>500</v>
      </c>
      <c r="I199" s="58">
        <f>'Таблица №8'!J201</f>
        <v>500</v>
      </c>
    </row>
    <row r="200" spans="1:9" ht="48" outlineLevel="5">
      <c r="A200" s="42" t="str">
        <f>'Таблица №8'!A202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3" t="str">
        <f>'Таблица №8'!C202</f>
        <v>0702</v>
      </c>
      <c r="C200" s="73" t="str">
        <f>'Таблица №8'!D202</f>
        <v>53</v>
      </c>
      <c r="D200" s="73">
        <f>'Таблица №8'!E202</f>
        <v>2</v>
      </c>
      <c r="E200" s="73">
        <f>'Таблица №8'!F202</f>
        <v>200</v>
      </c>
      <c r="F200" s="58">
        <f>'Таблица №8'!G202</f>
        <v>0</v>
      </c>
      <c r="G200" s="58">
        <f>'Таблица №8'!H202</f>
        <v>31.5</v>
      </c>
      <c r="H200" s="58">
        <f>'Таблица №8'!I202</f>
        <v>31.5</v>
      </c>
      <c r="I200" s="58">
        <f>'Таблица №8'!J202</f>
        <v>31.5</v>
      </c>
    </row>
    <row r="201" spans="1:9" ht="48" outlineLevel="5">
      <c r="A201" s="42" t="str">
        <f>'Таблица №8'!A202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3" t="str">
        <f>'Таблица №8'!C202</f>
        <v>0702</v>
      </c>
      <c r="C201" s="73" t="str">
        <f>'Таблица №8'!D202</f>
        <v>53</v>
      </c>
      <c r="D201" s="73">
        <f>'Таблица №8'!E202</f>
        <v>2</v>
      </c>
      <c r="E201" s="73" t="s">
        <v>145</v>
      </c>
      <c r="F201" s="58">
        <f>'Таблица №8'!G202</f>
        <v>0</v>
      </c>
      <c r="G201" s="58">
        <f>'Таблица №8'!H202</f>
        <v>31.5</v>
      </c>
      <c r="H201" s="58">
        <f>'Таблица №8'!I202</f>
        <v>31.5</v>
      </c>
      <c r="I201" s="58">
        <f>'Таблица №8'!J202</f>
        <v>31.5</v>
      </c>
    </row>
    <row r="202" spans="1:9" ht="12.75" outlineLevel="5">
      <c r="A202" s="42" t="str">
        <f>'Таблица №8'!A203</f>
        <v>Иные бюджетные ассигнования</v>
      </c>
      <c r="B202" s="73" t="str">
        <f>'Таблица №8'!C203</f>
        <v>0702</v>
      </c>
      <c r="C202" s="73" t="str">
        <f>'Таблица №8'!D203</f>
        <v>53</v>
      </c>
      <c r="D202" s="73">
        <f>'Таблица №8'!E203</f>
        <v>2</v>
      </c>
      <c r="E202" s="73">
        <f>'Таблица №8'!F203</f>
        <v>800</v>
      </c>
      <c r="F202" s="58">
        <f>'Таблица №8'!G203</f>
        <v>0</v>
      </c>
      <c r="G202" s="58">
        <f>'Таблица №8'!H203</f>
        <v>30</v>
      </c>
      <c r="H202" s="58">
        <f>'Таблица №8'!I203</f>
        <v>30</v>
      </c>
      <c r="I202" s="58">
        <f>'Таблица №8'!J203</f>
        <v>30</v>
      </c>
    </row>
    <row r="203" spans="1:9" ht="26.25" customHeight="1" outlineLevel="5">
      <c r="A203" s="42" t="str">
        <f>'Таблица №8'!A204</f>
        <v>Предоставление субсидий бюджетным, автономным учреждениям и иным некоммерческим организациям</v>
      </c>
      <c r="B203" s="73" t="str">
        <f>'Таблица №8'!C204</f>
        <v>0702</v>
      </c>
      <c r="C203" s="73" t="str">
        <f>'Таблица №8'!D204</f>
        <v>53</v>
      </c>
      <c r="D203" s="73">
        <f>'Таблица №8'!E204</f>
        <v>2</v>
      </c>
      <c r="E203" s="73">
        <f>'Таблица №8'!F204</f>
        <v>600</v>
      </c>
      <c r="F203" s="58">
        <f>'Таблица №8'!G204</f>
        <v>0</v>
      </c>
      <c r="G203" s="58">
        <f>'Таблица №8'!H204</f>
        <v>21000</v>
      </c>
      <c r="H203" s="58">
        <f>'Таблица №8'!I204</f>
        <v>21000</v>
      </c>
      <c r="I203" s="58">
        <f>'Таблица №8'!J204</f>
        <v>21000</v>
      </c>
    </row>
    <row r="204" spans="1:9" ht="26.25" customHeight="1" outlineLevel="5">
      <c r="A204" s="42" t="str">
        <f>'Таблица №8'!A205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3" t="str">
        <f>'Таблица №8'!C205</f>
        <v>0702</v>
      </c>
      <c r="C204" s="73" t="str">
        <f>'Таблица №8'!D205</f>
        <v>53</v>
      </c>
      <c r="D204" s="73">
        <f>'Таблица №8'!E205</f>
        <v>2</v>
      </c>
      <c r="E204" s="73">
        <f>'Таблица №8'!F205</f>
        <v>600</v>
      </c>
      <c r="F204" s="58">
        <f>'Таблица №8'!G205</f>
        <v>-38.5901</v>
      </c>
      <c r="G204" s="58">
        <f>'Таблица №8'!H205</f>
        <v>2022.9099</v>
      </c>
      <c r="H204" s="58">
        <f>'Таблица №8'!I205</f>
        <v>2061.5</v>
      </c>
      <c r="I204" s="58">
        <f>'Таблица №8'!J205</f>
        <v>2061.5</v>
      </c>
    </row>
    <row r="205" spans="1:9" ht="12.75" outlineLevel="5">
      <c r="A205" s="42" t="str">
        <f>'Таблица №8'!A206</f>
        <v>За счет средств областного бюджета </v>
      </c>
      <c r="B205" s="73" t="str">
        <f>'Таблица №8'!C206</f>
        <v>0702</v>
      </c>
      <c r="C205" s="73" t="str">
        <f>'Таблица №8'!D206</f>
        <v>53</v>
      </c>
      <c r="D205" s="73">
        <f>'Таблица №8'!E206</f>
        <v>2</v>
      </c>
      <c r="E205" s="73" t="s">
        <v>9</v>
      </c>
      <c r="F205" s="58">
        <f>'Таблица №8'!G206</f>
        <v>0</v>
      </c>
      <c r="G205" s="58">
        <f>'Таблица №8'!H206</f>
        <v>182311.50000000003</v>
      </c>
      <c r="H205" s="58">
        <f>'Таблица №8'!I206</f>
        <v>151365.79999999996</v>
      </c>
      <c r="I205" s="58">
        <f>'Таблица №8'!J206</f>
        <v>157320.59999999998</v>
      </c>
    </row>
    <row r="206" spans="1:9" ht="38.25" customHeight="1" outlineLevel="5">
      <c r="A206" s="42" t="str">
        <f>'Таблица №8'!A207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6" s="73" t="str">
        <f>'Таблица №8'!C207</f>
        <v>0702</v>
      </c>
      <c r="C206" s="73" t="str">
        <f>'Таблица №8'!D207</f>
        <v>53</v>
      </c>
      <c r="D206" s="73">
        <f>'Таблица №8'!E207</f>
        <v>2</v>
      </c>
      <c r="E206" s="73">
        <f>'Таблица №8'!F207</f>
        <v>100</v>
      </c>
      <c r="F206" s="58">
        <f>'Таблица №8'!G207</f>
        <v>0</v>
      </c>
      <c r="G206" s="58">
        <f>'Таблица №8'!H207</f>
        <v>4722.3</v>
      </c>
      <c r="H206" s="58">
        <f>'Таблица №8'!I207</f>
        <v>4722.3</v>
      </c>
      <c r="I206" s="58">
        <f>'Таблица №8'!J207</f>
        <v>4722.3</v>
      </c>
    </row>
    <row r="207" spans="1:9" ht="4.5" customHeight="1" hidden="1" outlineLevel="5">
      <c r="A207" s="42" t="str">
        <f>'Таблица №8'!A208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7" s="73" t="str">
        <f>'Таблица №8'!C208</f>
        <v>0702</v>
      </c>
      <c r="C207" s="73" t="str">
        <f>'Таблица №8'!D208</f>
        <v>53</v>
      </c>
      <c r="D207" s="73">
        <f>'Таблица №8'!E208</f>
        <v>2</v>
      </c>
      <c r="E207" s="73">
        <f>'Таблица №8'!F208</f>
        <v>100</v>
      </c>
      <c r="F207" s="58">
        <f>'Таблица №8'!G208</f>
        <v>0</v>
      </c>
      <c r="G207" s="58">
        <f>'Таблица №8'!H208</f>
        <v>0</v>
      </c>
      <c r="H207" s="58">
        <f>'Таблица №8'!I208</f>
        <v>0</v>
      </c>
      <c r="I207" s="58">
        <f>'Таблица №8'!J208</f>
        <v>0</v>
      </c>
    </row>
    <row r="208" spans="1:9" ht="36" outlineLevel="5">
      <c r="A208" s="42" t="str">
        <f>'Таблица №8'!A209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73" t="str">
        <f>'Таблица №8'!C209</f>
        <v>0702</v>
      </c>
      <c r="C208" s="73" t="str">
        <f>'Таблица №8'!D209</f>
        <v>53</v>
      </c>
      <c r="D208" s="73">
        <f>'Таблица №8'!E209</f>
        <v>2</v>
      </c>
      <c r="E208" s="73">
        <f>'Таблица №8'!F209</f>
        <v>100</v>
      </c>
      <c r="F208" s="58">
        <f>'Таблица №8'!G209</f>
        <v>0</v>
      </c>
      <c r="G208" s="58">
        <f>'Таблица №8'!H209</f>
        <v>625</v>
      </c>
      <c r="H208" s="58">
        <f>'Таблица №8'!I209</f>
        <v>625</v>
      </c>
      <c r="I208" s="58">
        <f>'Таблица №8'!J209</f>
        <v>625</v>
      </c>
    </row>
    <row r="209" spans="1:9" ht="27" customHeight="1" outlineLevel="5">
      <c r="A209" s="42" t="str">
        <f>'Таблица №8'!A210</f>
        <v>Закупка товаров, работ и услуг для государственных (муниципальных) нужд</v>
      </c>
      <c r="B209" s="73" t="str">
        <f>'Таблица №8'!C210</f>
        <v>0702</v>
      </c>
      <c r="C209" s="73" t="str">
        <f>'Таблица №8'!D210</f>
        <v>53</v>
      </c>
      <c r="D209" s="73">
        <f>'Таблица №8'!E210</f>
        <v>2</v>
      </c>
      <c r="E209" s="73">
        <f>'Таблица №8'!F210</f>
        <v>200</v>
      </c>
      <c r="F209" s="58">
        <f>'Таблица №8'!G210</f>
        <v>0</v>
      </c>
      <c r="G209" s="58">
        <f>'Таблица №8'!H210</f>
        <v>40</v>
      </c>
      <c r="H209" s="58">
        <f>'Таблица №8'!I210</f>
        <v>40</v>
      </c>
      <c r="I209" s="58">
        <f>'Таблица №8'!J210</f>
        <v>40</v>
      </c>
    </row>
    <row r="210" spans="1:9" ht="17.25" customHeight="1" outlineLevel="5">
      <c r="A210" s="42" t="str">
        <f>'Таблица №8'!A211</f>
        <v>За счет средств областного бюджета на питание</v>
      </c>
      <c r="B210" s="73" t="str">
        <f>'Таблица №8'!C211</f>
        <v>0702</v>
      </c>
      <c r="C210" s="73" t="str">
        <f>'Таблица №8'!D211</f>
        <v>53</v>
      </c>
      <c r="D210" s="73">
        <f>'Таблица №8'!E211</f>
        <v>2</v>
      </c>
      <c r="E210" s="73">
        <f>'Таблица №8'!F211</f>
        <v>200</v>
      </c>
      <c r="F210" s="58">
        <f>'Таблица №8'!G211</f>
        <v>0</v>
      </c>
      <c r="G210" s="58">
        <f>'Таблица №8'!H211</f>
        <v>56.6</v>
      </c>
      <c r="H210" s="58">
        <f>'Таблица №8'!I211</f>
        <v>56.6</v>
      </c>
      <c r="I210" s="58">
        <f>'Таблица №8'!J211</f>
        <v>56.6</v>
      </c>
    </row>
    <row r="211" spans="1:9" ht="24.75" customHeight="1" outlineLevel="5">
      <c r="A211" s="42" t="str">
        <f>'Таблица №8'!A212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1" s="73" t="str">
        <f>'Таблица №8'!C212</f>
        <v>0702</v>
      </c>
      <c r="C211" s="73" t="str">
        <f>'Таблица №8'!D212</f>
        <v>53</v>
      </c>
      <c r="D211" s="73">
        <f>'Таблица №8'!E212</f>
        <v>2</v>
      </c>
      <c r="E211" s="73">
        <f>'Таблица №8'!F212</f>
        <v>200</v>
      </c>
      <c r="F211" s="58">
        <f>'Таблица №8'!G212</f>
        <v>0</v>
      </c>
      <c r="G211" s="58">
        <f>'Таблица №8'!H212</f>
        <v>96.5</v>
      </c>
      <c r="H211" s="58">
        <f>'Таблица №8'!I212</f>
        <v>96.5</v>
      </c>
      <c r="I211" s="58">
        <f>'Таблица №8'!J212</f>
        <v>96.5</v>
      </c>
    </row>
    <row r="212" spans="1:9" ht="60" outlineLevel="5">
      <c r="A212" s="42" t="str">
        <f>'Таблица №8'!A213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2" s="73" t="str">
        <f>'Таблица №8'!C213</f>
        <v>0702</v>
      </c>
      <c r="C212" s="73" t="str">
        <f>'Таблица №8'!D213</f>
        <v>53</v>
      </c>
      <c r="D212" s="73">
        <f>'Таблица №8'!E213</f>
        <v>2</v>
      </c>
      <c r="E212" s="73">
        <f>'Таблица №8'!F213</f>
        <v>600</v>
      </c>
      <c r="F212" s="58">
        <f>'Таблица №8'!G213</f>
        <v>0</v>
      </c>
      <c r="G212" s="58">
        <f>'Таблица №8'!H213</f>
        <v>6318.6</v>
      </c>
      <c r="H212" s="58">
        <f>'Таблица №8'!I213</f>
        <v>6318.6</v>
      </c>
      <c r="I212" s="58">
        <f>'Таблица №8'!J213</f>
        <v>6232</v>
      </c>
    </row>
    <row r="213" spans="1:9" ht="24" outlineLevel="5">
      <c r="A213" s="42" t="str">
        <f>'Таблица №8'!A214</f>
        <v>За счет средств областного бюджета на образовательный процесс</v>
      </c>
      <c r="B213" s="73" t="str">
        <f>'Таблица №8'!C214</f>
        <v>0702</v>
      </c>
      <c r="C213" s="73" t="str">
        <f>'Таблица №8'!D214</f>
        <v>53</v>
      </c>
      <c r="D213" s="73">
        <f>'Таблица №8'!E214</f>
        <v>2</v>
      </c>
      <c r="E213" s="73">
        <f>'Таблица №8'!F214</f>
        <v>600</v>
      </c>
      <c r="F213" s="58">
        <f>'Таблица №8'!G214</f>
        <v>0</v>
      </c>
      <c r="G213" s="58">
        <f>'Таблица №8'!H214</f>
        <v>152324.90000000002</v>
      </c>
      <c r="H213" s="58">
        <f>'Таблица №8'!I214</f>
        <v>121111.59999999999</v>
      </c>
      <c r="I213" s="58">
        <f>'Таблица №8'!J214</f>
        <v>127152.99999999999</v>
      </c>
    </row>
    <row r="214" spans="1:9" ht="48" hidden="1" outlineLevel="5">
      <c r="A214" s="42" t="str">
        <f>'Таблица №8'!A215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4" s="73" t="str">
        <f>'Таблица №8'!C215</f>
        <v>0702</v>
      </c>
      <c r="C214" s="73" t="str">
        <f>'Таблица №8'!D215</f>
        <v>53</v>
      </c>
      <c r="D214" s="73">
        <f>'Таблица №8'!E215</f>
        <v>2</v>
      </c>
      <c r="E214" s="73">
        <f>'Таблица №8'!F215</f>
        <v>600</v>
      </c>
      <c r="F214" s="58">
        <f>'Таблица №8'!G215</f>
        <v>0</v>
      </c>
      <c r="G214" s="58">
        <f>'Таблица №8'!H215</f>
        <v>0</v>
      </c>
      <c r="H214" s="58">
        <f>'Таблица №8'!I215</f>
        <v>0</v>
      </c>
      <c r="I214" s="58">
        <f>'Таблица №8'!J215</f>
        <v>0</v>
      </c>
    </row>
    <row r="215" spans="1:9" ht="36" outlineLevel="5">
      <c r="A215" s="42" t="str">
        <f>'Таблица №8'!A216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3" t="str">
        <f>'Таблица №8'!C216</f>
        <v>0702</v>
      </c>
      <c r="C215" s="73" t="str">
        <f>'Таблица №8'!D216</f>
        <v>53</v>
      </c>
      <c r="D215" s="73">
        <f>'Таблица №8'!E216</f>
        <v>2</v>
      </c>
      <c r="E215" s="73">
        <f>'Таблица №8'!F216</f>
        <v>600</v>
      </c>
      <c r="F215" s="58">
        <f>'Таблица №8'!G216</f>
        <v>0</v>
      </c>
      <c r="G215" s="58">
        <f>'Таблица №8'!H216</f>
        <v>12862.4</v>
      </c>
      <c r="H215" s="58">
        <f>'Таблица №8'!I216</f>
        <v>12980.4</v>
      </c>
      <c r="I215" s="58">
        <f>'Таблица №8'!J216</f>
        <v>12980.4</v>
      </c>
    </row>
    <row r="216" spans="1:9" ht="12.75" outlineLevel="5">
      <c r="A216" s="42" t="str">
        <f>'Таблица №8'!A217</f>
        <v>За счет средств областного бюджета на питание</v>
      </c>
      <c r="B216" s="73" t="str">
        <f>'Таблица №8'!C217</f>
        <v>0702</v>
      </c>
      <c r="C216" s="73" t="str">
        <f>'Таблица №8'!D217</f>
        <v>53</v>
      </c>
      <c r="D216" s="73">
        <f>'Таблица №8'!E217</f>
        <v>2</v>
      </c>
      <c r="E216" s="73">
        <f>'Таблица №8'!F217</f>
        <v>600</v>
      </c>
      <c r="F216" s="58">
        <f>'Таблица №8'!G217</f>
        <v>0</v>
      </c>
      <c r="G216" s="58">
        <f>'Таблица №8'!H217</f>
        <v>5152.2</v>
      </c>
      <c r="H216" s="58">
        <f>'Таблица №8'!I217</f>
        <v>5301.799999999999</v>
      </c>
      <c r="I216" s="58">
        <f>'Таблица №8'!J217</f>
        <v>5301.799999999999</v>
      </c>
    </row>
    <row r="217" spans="1:9" ht="24" outlineLevel="5">
      <c r="A217" s="42" t="str">
        <f>'Таблица №8'!A218</f>
        <v>За счет средств на расходы на осуществление социальных гарантий молодым специалистам</v>
      </c>
      <c r="B217" s="73" t="str">
        <f>'Таблица №8'!C218</f>
        <v>0702</v>
      </c>
      <c r="C217" s="73" t="str">
        <f>'Таблица №8'!D218</f>
        <v>53</v>
      </c>
      <c r="D217" s="73">
        <f>'Таблица №8'!E218</f>
        <v>2</v>
      </c>
      <c r="E217" s="73">
        <f>'Таблица №8'!F218</f>
        <v>600</v>
      </c>
      <c r="F217" s="58">
        <f>'Таблица №8'!G218</f>
        <v>0</v>
      </c>
      <c r="G217" s="58">
        <f>'Таблица №8'!H218</f>
        <v>113</v>
      </c>
      <c r="H217" s="58">
        <f>'Таблица №8'!I218</f>
        <v>113</v>
      </c>
      <c r="I217" s="58">
        <f>'Таблица №8'!J218</f>
        <v>113</v>
      </c>
    </row>
    <row r="218" spans="1:9" ht="14.25" customHeight="1" outlineLevel="5">
      <c r="A218" s="42" t="str">
        <f>'Таблица №8'!A219</f>
        <v>Дополнительное образование детей</v>
      </c>
      <c r="B218" s="73" t="str">
        <f>'Таблица №8'!C219</f>
        <v>0703</v>
      </c>
      <c r="C218" s="73"/>
      <c r="D218" s="73"/>
      <c r="E218" s="73"/>
      <c r="F218" s="58">
        <f>'Таблица №8'!G219</f>
        <v>-100</v>
      </c>
      <c r="G218" s="58">
        <f>'Таблица №8'!H219</f>
        <v>10200</v>
      </c>
      <c r="H218" s="58">
        <f>'Таблица №8'!I219</f>
        <v>10300</v>
      </c>
      <c r="I218" s="58">
        <f>'Таблица №8'!J219</f>
        <v>10300</v>
      </c>
    </row>
    <row r="219" spans="1:9" ht="2.25" customHeight="1" hidden="1" outlineLevel="5">
      <c r="A219" s="42" t="str">
        <f>'Таблица №8'!A220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9" s="73" t="str">
        <f>'Таблица №8'!C220</f>
        <v>0703</v>
      </c>
      <c r="C219" s="73" t="str">
        <f>'Таблица №8'!D220</f>
        <v>02</v>
      </c>
      <c r="D219" s="73">
        <f>'Таблица №8'!E220</f>
        <v>0</v>
      </c>
      <c r="E219" s="73"/>
      <c r="F219" s="58">
        <f>'Таблица №8'!G220</f>
        <v>0</v>
      </c>
      <c r="G219" s="58">
        <f>'Таблица №8'!H220</f>
        <v>0</v>
      </c>
      <c r="H219" s="58">
        <f>'Таблица №8'!I220</f>
        <v>0</v>
      </c>
      <c r="I219" s="58">
        <f>'Таблица №8'!J220</f>
        <v>0</v>
      </c>
    </row>
    <row r="220" spans="1:9" ht="42" customHeight="1" hidden="1" outlineLevel="5">
      <c r="A220" s="42" t="str">
        <f>'Таблица №8'!A221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0" s="73" t="str">
        <f>'Таблица №8'!C221</f>
        <v>0703</v>
      </c>
      <c r="C220" s="73" t="str">
        <f>'Таблица №8'!D221</f>
        <v>02</v>
      </c>
      <c r="D220" s="73">
        <f>'Таблица №8'!E221</f>
        <v>3</v>
      </c>
      <c r="E220" s="73"/>
      <c r="F220" s="58">
        <f>'Таблица №8'!G221</f>
        <v>0</v>
      </c>
      <c r="G220" s="58">
        <f>'Таблица №8'!H221</f>
        <v>0</v>
      </c>
      <c r="H220" s="58">
        <f>'Таблица №8'!I221</f>
        <v>0</v>
      </c>
      <c r="I220" s="58">
        <f>'Таблица №8'!J221</f>
        <v>0</v>
      </c>
    </row>
    <row r="221" spans="1:9" ht="24" hidden="1" outlineLevel="5">
      <c r="A221" s="42" t="str">
        <f>'Таблица №8'!A222</f>
        <v>Предоставление субсидий бюджетным, автономным учреждениям и иным некоммерческим организациям</v>
      </c>
      <c r="B221" s="73" t="str">
        <f>'Таблица №8'!C222</f>
        <v>0703</v>
      </c>
      <c r="C221" s="73" t="str">
        <f>'Таблица №8'!D222</f>
        <v>02</v>
      </c>
      <c r="D221" s="73">
        <f>'Таблица №8'!E222</f>
        <v>3</v>
      </c>
      <c r="E221" s="73">
        <f>'Таблица №8'!F222</f>
        <v>600</v>
      </c>
      <c r="F221" s="58">
        <f>'Таблица №8'!G222</f>
        <v>0</v>
      </c>
      <c r="G221" s="58">
        <f>'Таблица №8'!H222</f>
        <v>0</v>
      </c>
      <c r="H221" s="58">
        <f>'Таблица №8'!I222</f>
        <v>0</v>
      </c>
      <c r="I221" s="58">
        <f>'Таблица №8'!J222</f>
        <v>0</v>
      </c>
    </row>
    <row r="222" spans="1:9" ht="37.5" customHeight="1" outlineLevel="5">
      <c r="A222" s="42" t="str">
        <f>'Таблица №8'!A223</f>
        <v>Муниципальная программа "Развитие образования детей на территории Алексеевского муниципального района на 2023-2025 годы"</v>
      </c>
      <c r="B222" s="73" t="str">
        <f>'Таблица №8'!C223</f>
        <v>0703</v>
      </c>
      <c r="C222" s="73" t="str">
        <f>'Таблица №8'!D223</f>
        <v>53</v>
      </c>
      <c r="D222" s="73">
        <f>'Таблица №8'!E223</f>
        <v>0</v>
      </c>
      <c r="E222" s="73"/>
      <c r="F222" s="58">
        <f>'Таблица №8'!G223</f>
        <v>-100</v>
      </c>
      <c r="G222" s="58">
        <f>'Таблица №8'!H223</f>
        <v>10200</v>
      </c>
      <c r="H222" s="58">
        <f>'Таблица №8'!I223</f>
        <v>10300</v>
      </c>
      <c r="I222" s="58">
        <f>'Таблица №8'!J223</f>
        <v>10300</v>
      </c>
    </row>
    <row r="223" spans="1:9" ht="15" customHeight="1" outlineLevel="5">
      <c r="A223" s="42" t="str">
        <f>'Таблица №8'!A224</f>
        <v>Подпрограмма "Развитие дополнительного образования детей"</v>
      </c>
      <c r="B223" s="73" t="str">
        <f>'Таблица №8'!C224</f>
        <v>0703</v>
      </c>
      <c r="C223" s="73" t="str">
        <f>'Таблица №8'!D224</f>
        <v>53</v>
      </c>
      <c r="D223" s="73">
        <f>'Таблица №8'!E224</f>
        <v>3</v>
      </c>
      <c r="E223" s="73" t="s">
        <v>9</v>
      </c>
      <c r="F223" s="58">
        <f>'Таблица №8'!G224</f>
        <v>-100</v>
      </c>
      <c r="G223" s="58">
        <f>'Таблица №8'!H224</f>
        <v>10200</v>
      </c>
      <c r="H223" s="58">
        <f>'Таблица №8'!I224</f>
        <v>10300</v>
      </c>
      <c r="I223" s="58">
        <f>'Таблица №8'!J224</f>
        <v>10300</v>
      </c>
    </row>
    <row r="224" spans="1:9" ht="24" outlineLevel="5">
      <c r="A224" s="42" t="str">
        <f>'Таблица №8'!A225</f>
        <v>Предоставление субсидий бюджетным, автономным учреждениям и иным некоммерческим организациям (ДШИ)</v>
      </c>
      <c r="B224" s="73" t="str">
        <f>'Таблица №8'!C225</f>
        <v>0703</v>
      </c>
      <c r="C224" s="73" t="str">
        <f>'Таблица №8'!D225</f>
        <v>53</v>
      </c>
      <c r="D224" s="73">
        <f>'Таблица №8'!E225</f>
        <v>3</v>
      </c>
      <c r="E224" s="73">
        <f>'Таблица №8'!F225</f>
        <v>600</v>
      </c>
      <c r="F224" s="58">
        <f>'Таблица №8'!G225</f>
        <v>-100</v>
      </c>
      <c r="G224" s="58">
        <f>'Таблица №8'!H225</f>
        <v>5900</v>
      </c>
      <c r="H224" s="58">
        <f>'Таблица №8'!I225</f>
        <v>6000</v>
      </c>
      <c r="I224" s="58">
        <f>'Таблица №8'!J225</f>
        <v>6000</v>
      </c>
    </row>
    <row r="225" spans="1:9" ht="26.25" customHeight="1" outlineLevel="5">
      <c r="A225" s="42" t="str">
        <f>'Таблица №8'!A226</f>
        <v>Предоставление субсидий бюджетным, автономным учреждениям и иным некоммерческим организациям (ДЮСШ)</v>
      </c>
      <c r="B225" s="73" t="str">
        <f>'Таблица №8'!C226</f>
        <v>0703</v>
      </c>
      <c r="C225" s="73" t="str">
        <f>'Таблица №8'!D226</f>
        <v>53</v>
      </c>
      <c r="D225" s="73">
        <f>'Таблица №8'!E226</f>
        <v>3</v>
      </c>
      <c r="E225" s="73">
        <f>'Таблица №8'!F226</f>
        <v>600</v>
      </c>
      <c r="F225" s="58">
        <f>'Таблица №8'!G226</f>
        <v>0</v>
      </c>
      <c r="G225" s="58">
        <f>'Таблица №8'!H226</f>
        <v>4300</v>
      </c>
      <c r="H225" s="58">
        <f>'Таблица №8'!I226</f>
        <v>4300</v>
      </c>
      <c r="I225" s="58">
        <f>'Таблица №8'!J226</f>
        <v>4300</v>
      </c>
    </row>
    <row r="226" spans="1:9" ht="12.75" outlineLevel="5">
      <c r="A226" s="42" t="str">
        <f>'Таблица №8'!A227</f>
        <v>Молодежная политика </v>
      </c>
      <c r="B226" s="73" t="str">
        <f>'Таблица №8'!C227</f>
        <v>0707</v>
      </c>
      <c r="C226" s="73">
        <f>'Таблица №8'!D227</f>
      </c>
      <c r="D226" s="73">
        <f>'Таблица №8'!E227</f>
      </c>
      <c r="E226" s="73"/>
      <c r="F226" s="58">
        <f>'Таблица №8'!G227</f>
        <v>-200</v>
      </c>
      <c r="G226" s="58">
        <f>'Таблица №8'!H227</f>
        <v>4970.5</v>
      </c>
      <c r="H226" s="58">
        <f>'Таблица №8'!I227</f>
        <v>5170.5</v>
      </c>
      <c r="I226" s="58">
        <f>'Таблица №8'!J227</f>
        <v>5170.5</v>
      </c>
    </row>
    <row r="227" spans="1:9" ht="66" customHeight="1" outlineLevel="5">
      <c r="A227" s="42" t="str">
        <f>'Таблица №8'!A228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27" s="73" t="str">
        <f>'Таблица №8'!C228</f>
        <v>0707</v>
      </c>
      <c r="C227" s="73" t="str">
        <f>'Таблица №8'!D228</f>
        <v>07</v>
      </c>
      <c r="D227" s="73">
        <f>'Таблица №8'!E228</f>
        <v>0</v>
      </c>
      <c r="E227" s="73"/>
      <c r="F227" s="58">
        <f>'Таблица №8'!G228</f>
        <v>0</v>
      </c>
      <c r="G227" s="58">
        <f>'Таблица №8'!H228</f>
        <v>70.5</v>
      </c>
      <c r="H227" s="58">
        <f>'Таблица №8'!I228</f>
        <v>70.5</v>
      </c>
      <c r="I227" s="58">
        <f>'Таблица №8'!J228</f>
        <v>70.5</v>
      </c>
    </row>
    <row r="228" spans="1:9" ht="24" outlineLevel="5">
      <c r="A228" s="42" t="str">
        <f>'Таблица №8'!A229</f>
        <v>Подпрограмма "Комплексные меры по противодействию наркомании"</v>
      </c>
      <c r="B228" s="73" t="str">
        <f>'Таблица №8'!C229</f>
        <v>0707</v>
      </c>
      <c r="C228" s="73" t="str">
        <f>'Таблица №8'!D229</f>
        <v>07</v>
      </c>
      <c r="D228" s="73">
        <f>'Таблица №8'!E229</f>
        <v>1</v>
      </c>
      <c r="E228" s="73"/>
      <c r="F228" s="58">
        <f>'Таблица №8'!G229</f>
        <v>0</v>
      </c>
      <c r="G228" s="58">
        <f>'Таблица №8'!H229</f>
        <v>20</v>
      </c>
      <c r="H228" s="58">
        <f>'Таблица №8'!I229</f>
        <v>20</v>
      </c>
      <c r="I228" s="58">
        <f>'Таблица №8'!J229</f>
        <v>20</v>
      </c>
    </row>
    <row r="229" spans="1:9" ht="27" customHeight="1" outlineLevel="5">
      <c r="A229" s="42" t="str">
        <f>'Таблица №8'!A230</f>
        <v>Закупка товаров, работ и услуг для государственных (муниципальных) нужд</v>
      </c>
      <c r="B229" s="73" t="str">
        <f>'Таблица №8'!C230</f>
        <v>0707</v>
      </c>
      <c r="C229" s="73" t="str">
        <f>'Таблица №8'!D230</f>
        <v>07</v>
      </c>
      <c r="D229" s="73">
        <f>'Таблица №8'!E230</f>
        <v>1</v>
      </c>
      <c r="E229" s="73">
        <f>'Таблица №8'!F230</f>
        <v>200</v>
      </c>
      <c r="F229" s="58">
        <f>'Таблица №8'!G230</f>
        <v>0</v>
      </c>
      <c r="G229" s="58">
        <f>'Таблица №8'!H230</f>
        <v>20</v>
      </c>
      <c r="H229" s="58">
        <f>'Таблица №8'!I230</f>
        <v>20</v>
      </c>
      <c r="I229" s="58">
        <f>'Таблица №8'!J230</f>
        <v>20</v>
      </c>
    </row>
    <row r="230" spans="1:9" ht="27.75" customHeight="1" outlineLevel="5">
      <c r="A230" s="42" t="str">
        <f>'Таблица №8'!A231</f>
        <v>Подпрограмма "Реализация мероприятий молодежной политики и социальной адаптации молодежи "</v>
      </c>
      <c r="B230" s="73" t="str">
        <f>'Таблица №8'!C231</f>
        <v>0707</v>
      </c>
      <c r="C230" s="73" t="str">
        <f>'Таблица №8'!D231</f>
        <v>07</v>
      </c>
      <c r="D230" s="73">
        <f>'Таблица №8'!E231</f>
        <v>2</v>
      </c>
      <c r="E230" s="73"/>
      <c r="F230" s="58">
        <f>'Таблица №8'!G231</f>
        <v>0</v>
      </c>
      <c r="G230" s="58">
        <f>'Таблица №8'!H231</f>
        <v>40.5</v>
      </c>
      <c r="H230" s="58">
        <f>'Таблица №8'!I231</f>
        <v>40.5</v>
      </c>
      <c r="I230" s="58">
        <f>'Таблица №8'!J231</f>
        <v>40.5</v>
      </c>
    </row>
    <row r="231" spans="1:9" ht="24" customHeight="1" outlineLevel="5">
      <c r="A231" s="42" t="str">
        <f>'Таблица №8'!A232</f>
        <v>Закупка товаров, работ и услуг для государственных (муниципальных) нужд</v>
      </c>
      <c r="B231" s="73" t="str">
        <f>'Таблица №8'!C232</f>
        <v>0707</v>
      </c>
      <c r="C231" s="73" t="str">
        <f>'Таблица №8'!D232</f>
        <v>07</v>
      </c>
      <c r="D231" s="73">
        <f>'Таблица №8'!E232</f>
        <v>2</v>
      </c>
      <c r="E231" s="73">
        <f>'Таблица №8'!F232</f>
        <v>200</v>
      </c>
      <c r="F231" s="58">
        <f>'Таблица №8'!G232</f>
        <v>0</v>
      </c>
      <c r="G231" s="58">
        <f>'Таблица №8'!H232</f>
        <v>30</v>
      </c>
      <c r="H231" s="58">
        <f>'Таблица №8'!I232</f>
        <v>30</v>
      </c>
      <c r="I231" s="58">
        <f>'Таблица №8'!J232</f>
        <v>30</v>
      </c>
    </row>
    <row r="232" spans="1:9" ht="73.5" customHeight="1" outlineLevel="5">
      <c r="A232" s="42" t="str">
        <f>'Таблица №8'!A233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2" s="73" t="str">
        <f>'Таблица №8'!C233</f>
        <v>0707</v>
      </c>
      <c r="C232" s="73" t="str">
        <f>'Таблица №8'!D233</f>
        <v>07</v>
      </c>
      <c r="D232" s="73">
        <f>'Таблица №8'!E233</f>
        <v>2</v>
      </c>
      <c r="E232" s="73">
        <f>'Таблица №8'!F233</f>
        <v>200</v>
      </c>
      <c r="F232" s="58">
        <f>'Таблица №8'!G233</f>
        <v>0</v>
      </c>
      <c r="G232" s="58">
        <f>'Таблица №8'!H233</f>
        <v>10.5</v>
      </c>
      <c r="H232" s="58">
        <f>'Таблица №8'!I233</f>
        <v>10.5</v>
      </c>
      <c r="I232" s="58">
        <f>'Таблица №8'!J233</f>
        <v>10.5</v>
      </c>
    </row>
    <row r="233" spans="1:9" ht="24" outlineLevel="5">
      <c r="A233" s="42" t="str">
        <f>'Таблица №8'!A234</f>
        <v>Подпрограмма " Профилактика безнадзорности, правонарушений и неблагополучия несовершеннолетних"</v>
      </c>
      <c r="B233" s="73" t="str">
        <f>'Таблица №8'!C234</f>
        <v>0707</v>
      </c>
      <c r="C233" s="73" t="str">
        <f>'Таблица №8'!D234</f>
        <v>07</v>
      </c>
      <c r="D233" s="73">
        <f>'Таблица №8'!E234</f>
        <v>3</v>
      </c>
      <c r="E233" s="73"/>
      <c r="F233" s="58">
        <f>'Таблица №8'!G234</f>
        <v>0</v>
      </c>
      <c r="G233" s="58">
        <f>'Таблица №8'!H234</f>
        <v>10</v>
      </c>
      <c r="H233" s="58">
        <f>'Таблица №8'!I234</f>
        <v>10</v>
      </c>
      <c r="I233" s="58">
        <f>'Таблица №8'!J234</f>
        <v>10</v>
      </c>
    </row>
    <row r="234" spans="1:9" ht="24" outlineLevel="5">
      <c r="A234" s="42" t="str">
        <f>'Таблица №8'!A235</f>
        <v>Закупка товаров, работ и услуг для государственных (муниципальных) нужд</v>
      </c>
      <c r="B234" s="73" t="str">
        <f>'Таблица №8'!C235</f>
        <v>0707</v>
      </c>
      <c r="C234" s="73" t="str">
        <f>'Таблица №8'!D235</f>
        <v>07</v>
      </c>
      <c r="D234" s="73">
        <f>'Таблица №8'!E235</f>
        <v>3</v>
      </c>
      <c r="E234" s="73">
        <f>'Таблица №8'!F235</f>
        <v>200</v>
      </c>
      <c r="F234" s="58">
        <f>'Таблица №8'!G235</f>
        <v>0</v>
      </c>
      <c r="G234" s="58">
        <f>'Таблица №8'!H235</f>
        <v>10</v>
      </c>
      <c r="H234" s="58">
        <f>'Таблица №8'!I235</f>
        <v>10</v>
      </c>
      <c r="I234" s="58">
        <f>'Таблица №8'!J235</f>
        <v>10</v>
      </c>
    </row>
    <row r="235" spans="1:9" ht="12.75" hidden="1" outlineLevel="5">
      <c r="A235" s="42">
        <f>'Таблица №8'!A236</f>
        <v>0</v>
      </c>
      <c r="B235" s="73" t="str">
        <f>'Таблица №8'!C236</f>
        <v>0707</v>
      </c>
      <c r="C235" s="73" t="str">
        <f>'Таблица №8'!D236</f>
        <v>07</v>
      </c>
      <c r="D235" s="73">
        <f>'Таблица №8'!E236</f>
        <v>3</v>
      </c>
      <c r="E235" s="73">
        <f>'Таблица №8'!F236</f>
        <v>0</v>
      </c>
      <c r="F235" s="58">
        <f>'Таблица №8'!G236</f>
        <v>0</v>
      </c>
      <c r="G235" s="58">
        <f>'Таблица №8'!H236</f>
        <v>0</v>
      </c>
      <c r="H235" s="58">
        <f>'Таблица №8'!I236</f>
        <v>0</v>
      </c>
      <c r="I235" s="58">
        <f>'Таблица №8'!J236</f>
        <v>0</v>
      </c>
    </row>
    <row r="236" spans="1:9" ht="12.75" hidden="1" outlineLevel="5">
      <c r="A236" s="42">
        <f>'Таблица №8'!A237</f>
        <v>0</v>
      </c>
      <c r="B236" s="73" t="str">
        <f>'Таблица №8'!C237</f>
        <v>0707</v>
      </c>
      <c r="C236" s="73" t="str">
        <f>'Таблица №8'!D237</f>
        <v>07</v>
      </c>
      <c r="D236" s="73">
        <f>'Таблица №8'!E237</f>
        <v>3</v>
      </c>
      <c r="E236" s="73">
        <f>'Таблица №8'!F237</f>
        <v>200</v>
      </c>
      <c r="F236" s="58">
        <f>'Таблица №8'!G237</f>
        <v>0</v>
      </c>
      <c r="G236" s="58">
        <f>'Таблица №8'!H237</f>
        <v>0</v>
      </c>
      <c r="H236" s="58">
        <f>'Таблица №8'!I237</f>
        <v>0</v>
      </c>
      <c r="I236" s="58">
        <f>'Таблица №8'!J237</f>
        <v>0</v>
      </c>
    </row>
    <row r="237" spans="1:9" ht="38.25" customHeight="1" outlineLevel="5">
      <c r="A237" s="42" t="str">
        <f>'Таблица №8'!A238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37" s="73" t="str">
        <f>'Таблица №8'!C238</f>
        <v>0707</v>
      </c>
      <c r="C237" s="73" t="str">
        <f>'Таблица №8'!D238</f>
        <v>56</v>
      </c>
      <c r="D237" s="73">
        <f>'Таблица №8'!E238</f>
        <v>0</v>
      </c>
      <c r="E237" s="73"/>
      <c r="F237" s="58">
        <f>'Таблица №8'!G238</f>
        <v>-200</v>
      </c>
      <c r="G237" s="58">
        <f>'Таблица №8'!H238</f>
        <v>4900</v>
      </c>
      <c r="H237" s="58">
        <f>'Таблица №8'!I238</f>
        <v>5100</v>
      </c>
      <c r="I237" s="58">
        <f>'Таблица №8'!J238</f>
        <v>5100</v>
      </c>
    </row>
    <row r="238" spans="1:9" ht="29.25" customHeight="1" outlineLevel="5">
      <c r="A238" s="42" t="str">
        <f>'Таблица №8'!A239</f>
        <v>Предоставление субсидий бюджетным, автономным учреждениям и иным некоммерческим организациям</v>
      </c>
      <c r="B238" s="73" t="str">
        <f>'Таблица №8'!C239</f>
        <v>0707</v>
      </c>
      <c r="C238" s="73" t="str">
        <f>'Таблица №8'!D239</f>
        <v>56</v>
      </c>
      <c r="D238" s="73">
        <f>'Таблица №8'!E239</f>
        <v>0</v>
      </c>
      <c r="E238" s="73">
        <f>'Таблица №8'!F239</f>
        <v>600</v>
      </c>
      <c r="F238" s="58">
        <f>'Таблица №8'!G239</f>
        <v>-200</v>
      </c>
      <c r="G238" s="58">
        <f>'Таблица №8'!H239</f>
        <v>4900</v>
      </c>
      <c r="H238" s="58">
        <f>'Таблица №8'!I239</f>
        <v>5100</v>
      </c>
      <c r="I238" s="58">
        <f>'Таблица №8'!J239</f>
        <v>5100</v>
      </c>
    </row>
    <row r="239" spans="1:9" ht="18.75" customHeight="1" outlineLevel="5">
      <c r="A239" s="42" t="str">
        <f>'Таблица №8'!A240</f>
        <v>Другие вопросы в области образования</v>
      </c>
      <c r="B239" s="73" t="str">
        <f>'Таблица №8'!C240</f>
        <v>0709</v>
      </c>
      <c r="C239" s="73"/>
      <c r="D239" s="73"/>
      <c r="E239" s="73"/>
      <c r="F239" s="58">
        <f>'Таблица №8'!G240</f>
        <v>0</v>
      </c>
      <c r="G239" s="58">
        <f>'Таблица №8'!H240</f>
        <v>4174.8</v>
      </c>
      <c r="H239" s="58">
        <f>'Таблица №8'!I240</f>
        <v>4174.8</v>
      </c>
      <c r="I239" s="58">
        <f>'Таблица №8'!J240</f>
        <v>4174.8</v>
      </c>
    </row>
    <row r="240" spans="1:9" ht="20.25" customHeight="1" outlineLevel="5">
      <c r="A240" s="42" t="str">
        <f>'Таблица №8'!A241</f>
        <v>Организация отдыха детей в лагерях дневного пребывания</v>
      </c>
      <c r="B240" s="73" t="str">
        <f>'Таблица №8'!C241</f>
        <v>0709</v>
      </c>
      <c r="C240" s="73" t="str">
        <f>'Таблица №8'!D241</f>
        <v>99</v>
      </c>
      <c r="D240" s="73"/>
      <c r="E240" s="73"/>
      <c r="F240" s="58">
        <f>'Таблица №8'!G241</f>
        <v>0</v>
      </c>
      <c r="G240" s="58">
        <f>'Таблица №8'!H241</f>
        <v>2524.8</v>
      </c>
      <c r="H240" s="58">
        <f>'Таблица №8'!I241</f>
        <v>2524.8</v>
      </c>
      <c r="I240" s="58">
        <f>'Таблица №8'!J241</f>
        <v>2524.8</v>
      </c>
    </row>
    <row r="241" spans="1:9" ht="24.75" customHeight="1" outlineLevel="5">
      <c r="A241" s="42" t="str">
        <f>'Таблица №8'!A242</f>
        <v>Непрограммные расходы органов местного самоуправления Алексеевского муниципального района</v>
      </c>
      <c r="B241" s="73" t="str">
        <f>'Таблица №8'!C242</f>
        <v>0709</v>
      </c>
      <c r="C241" s="73" t="str">
        <f>'Таблица №8'!D242</f>
        <v>99</v>
      </c>
      <c r="D241" s="73"/>
      <c r="E241" s="73"/>
      <c r="F241" s="58">
        <f>'Таблица №8'!G242</f>
        <v>0</v>
      </c>
      <c r="G241" s="58">
        <f>'Таблица №8'!H242</f>
        <v>2524.8</v>
      </c>
      <c r="H241" s="58">
        <f>'Таблица №8'!I242</f>
        <v>2524.8</v>
      </c>
      <c r="I241" s="58">
        <f>'Таблица №8'!J242</f>
        <v>2524.8</v>
      </c>
    </row>
    <row r="242" spans="1:9" ht="36" outlineLevel="5">
      <c r="A242" s="42" t="str">
        <f>'Таблица №8'!A243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2" s="73" t="str">
        <f>'Таблица №8'!C243</f>
        <v>0709</v>
      </c>
      <c r="C242" s="73" t="str">
        <f>'Таблица №8'!D243</f>
        <v>99</v>
      </c>
      <c r="D242" s="73">
        <f>'Таблица №8'!E243</f>
        <v>0</v>
      </c>
      <c r="E242" s="73">
        <f>'Таблица №8'!F243</f>
        <v>600</v>
      </c>
      <c r="F242" s="58">
        <f>'Таблица №8'!G243</f>
        <v>0</v>
      </c>
      <c r="G242" s="58">
        <f>'Таблица №8'!H243</f>
        <v>2272.3</v>
      </c>
      <c r="H242" s="58">
        <f>'Таблица №8'!I243</f>
        <v>2272.3</v>
      </c>
      <c r="I242" s="58">
        <f>'Таблица №8'!J243</f>
        <v>2272.3</v>
      </c>
    </row>
    <row r="243" spans="1:9" ht="25.5" customHeight="1" outlineLevel="5">
      <c r="A243" s="42" t="str">
        <f>'Таблица №8'!A244</f>
        <v>Предоставление субсидий бюджетным, автономным учреждениям и иным некоммерческим организациям</v>
      </c>
      <c r="B243" s="73" t="str">
        <f>'Таблица №8'!C244</f>
        <v>0709</v>
      </c>
      <c r="C243" s="73" t="str">
        <f>'Таблица №8'!D244</f>
        <v>99</v>
      </c>
      <c r="D243" s="73">
        <f>'Таблица №8'!E244</f>
        <v>0</v>
      </c>
      <c r="E243" s="73">
        <f>'Таблица №8'!F244</f>
        <v>600</v>
      </c>
      <c r="F243" s="58">
        <f>'Таблица №8'!G244</f>
        <v>0</v>
      </c>
      <c r="G243" s="58">
        <f>'Таблица №8'!H244</f>
        <v>252.5</v>
      </c>
      <c r="H243" s="58">
        <f>'Таблица №8'!I244</f>
        <v>252.5</v>
      </c>
      <c r="I243" s="58">
        <f>'Таблица №8'!J244</f>
        <v>252.5</v>
      </c>
    </row>
    <row r="244" spans="1:9" ht="61.5" customHeight="1" hidden="1" outlineLevel="5">
      <c r="A244" s="42" t="str">
        <f>'Таблица №8'!A245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4" s="73" t="str">
        <f>'Таблица №8'!C245</f>
        <v>0709</v>
      </c>
      <c r="C244" s="73" t="str">
        <f>'Таблица №8'!D245</f>
        <v>08</v>
      </c>
      <c r="D244" s="73">
        <f>'Таблица №8'!E245</f>
        <v>0</v>
      </c>
      <c r="E244" s="73"/>
      <c r="F244" s="58">
        <f>'Таблица №8'!G245</f>
        <v>0</v>
      </c>
      <c r="G244" s="58">
        <f>'Таблица №8'!H245</f>
        <v>0</v>
      </c>
      <c r="H244" s="58">
        <f>'Таблица №8'!I245</f>
        <v>0</v>
      </c>
      <c r="I244" s="58">
        <f>'Таблица №8'!J245</f>
        <v>0</v>
      </c>
    </row>
    <row r="245" spans="1:9" ht="12.75" hidden="1" outlineLevel="2">
      <c r="A245" s="42" t="str">
        <f>'Таблица №8'!A246</f>
        <v>Социальное обеспечение и иные выплаты населению</v>
      </c>
      <c r="B245" s="73" t="str">
        <f>'Таблица №8'!C246</f>
        <v>0709</v>
      </c>
      <c r="C245" s="73" t="str">
        <f>'Таблица №8'!D246</f>
        <v>08</v>
      </c>
      <c r="D245" s="73">
        <f>'Таблица №8'!E246</f>
        <v>0</v>
      </c>
      <c r="E245" s="73" t="s">
        <v>200</v>
      </c>
      <c r="F245" s="58">
        <f>'Таблица №8'!G246</f>
        <v>0</v>
      </c>
      <c r="G245" s="58">
        <f>'Таблица №8'!H246</f>
        <v>0</v>
      </c>
      <c r="H245" s="58">
        <f>'Таблица №8'!I246</f>
        <v>0</v>
      </c>
      <c r="I245" s="58">
        <f>'Таблица №8'!J246</f>
        <v>0</v>
      </c>
    </row>
    <row r="246" spans="1:9" ht="48" outlineLevel="3">
      <c r="A246" s="42" t="str">
        <f>'Таблица №8'!A247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6" s="73" t="str">
        <f>'Таблица №8'!C247</f>
        <v>0709</v>
      </c>
      <c r="C246" s="73" t="str">
        <f>'Таблица №8'!D247</f>
        <v>58</v>
      </c>
      <c r="D246" s="73">
        <f>'Таблица №8'!E247</f>
        <v>0</v>
      </c>
      <c r="E246" s="73"/>
      <c r="F246" s="58">
        <f>'Таблица №8'!G247</f>
        <v>0</v>
      </c>
      <c r="G246" s="58">
        <f>'Таблица №8'!H247</f>
        <v>1650</v>
      </c>
      <c r="H246" s="58">
        <f>'Таблица №8'!I247</f>
        <v>1650</v>
      </c>
      <c r="I246" s="58">
        <f>'Таблица №8'!J247</f>
        <v>1650</v>
      </c>
    </row>
    <row r="247" spans="1:9" ht="48" outlineLevel="3">
      <c r="A247" s="42" t="str">
        <f>'Таблица №8'!A248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73" t="str">
        <f>'Таблица №8'!C248</f>
        <v>0709</v>
      </c>
      <c r="C247" s="73" t="str">
        <f>'Таблица №8'!D248</f>
        <v>58</v>
      </c>
      <c r="D247" s="73">
        <f>'Таблица №8'!E248</f>
        <v>0</v>
      </c>
      <c r="E247" s="73">
        <f>'Таблица №8'!F248</f>
        <v>100</v>
      </c>
      <c r="F247" s="58">
        <f>'Таблица №8'!G248</f>
        <v>0</v>
      </c>
      <c r="G247" s="58">
        <f>'Таблица №8'!H248</f>
        <v>1600</v>
      </c>
      <c r="H247" s="58">
        <f>'Таблица №8'!I248</f>
        <v>1600</v>
      </c>
      <c r="I247" s="58">
        <f>'Таблица №8'!J248</f>
        <v>1600</v>
      </c>
    </row>
    <row r="248" spans="1:9" ht="14.25" customHeight="1" outlineLevel="3">
      <c r="A248" s="42" t="str">
        <f>'Таблица №8'!A249</f>
        <v>Закупка товаров, работ и услуг для государственных (муниципальных) нужд</v>
      </c>
      <c r="B248" s="73" t="str">
        <f>'Таблица №8'!C249</f>
        <v>0709</v>
      </c>
      <c r="C248" s="73" t="str">
        <f>'Таблица №8'!D249</f>
        <v>58</v>
      </c>
      <c r="D248" s="73">
        <f>'Таблица №8'!E249</f>
        <v>0</v>
      </c>
      <c r="E248" s="73">
        <f>'Таблица №8'!F249</f>
        <v>200</v>
      </c>
      <c r="F248" s="58">
        <f>'Таблица №8'!G249</f>
        <v>0</v>
      </c>
      <c r="G248" s="58">
        <f>'Таблица №8'!H249</f>
        <v>50</v>
      </c>
      <c r="H248" s="58">
        <f>'Таблица №8'!I249</f>
        <v>50</v>
      </c>
      <c r="I248" s="58">
        <f>'Таблица №8'!J249</f>
        <v>50</v>
      </c>
    </row>
    <row r="249" spans="1:9" ht="12.75" hidden="1" outlineLevel="3">
      <c r="A249" s="42" t="str">
        <f>'Таблица №8'!A250</f>
        <v>Иные бюджетные ассигнования</v>
      </c>
      <c r="B249" s="73" t="str">
        <f>'Таблица №8'!C250</f>
        <v>0709</v>
      </c>
      <c r="C249" s="73" t="str">
        <f>'Таблица №8'!D250</f>
        <v>58</v>
      </c>
      <c r="D249" s="73">
        <f>'Таблица №8'!E250</f>
        <v>0</v>
      </c>
      <c r="E249" s="73">
        <f>'Таблица №8'!F250</f>
        <v>800</v>
      </c>
      <c r="F249" s="58">
        <f>'Таблица №8'!G250</f>
        <v>0</v>
      </c>
      <c r="G249" s="58">
        <f>'Таблица №8'!H250</f>
        <v>0</v>
      </c>
      <c r="H249" s="58">
        <f>'Таблица №8'!I250</f>
        <v>0</v>
      </c>
      <c r="I249" s="58">
        <f>'Таблица №8'!J250</f>
        <v>0</v>
      </c>
    </row>
    <row r="250" spans="1:9" ht="12.75" outlineLevel="3">
      <c r="A250" s="42" t="str">
        <f>'Таблица №8'!A251</f>
        <v>Культура, кинематография </v>
      </c>
      <c r="B250" s="73" t="str">
        <f>'Таблица №8'!C251</f>
        <v>0800</v>
      </c>
      <c r="C250" s="73"/>
      <c r="D250" s="73"/>
      <c r="E250" s="73"/>
      <c r="F250" s="58">
        <f>'Таблица №8'!G251</f>
        <v>0</v>
      </c>
      <c r="G250" s="58">
        <f>'Таблица №8'!H251</f>
        <v>34882.44</v>
      </c>
      <c r="H250" s="58">
        <f>'Таблица №8'!I251</f>
        <v>12300</v>
      </c>
      <c r="I250" s="58">
        <f>'Таблица №8'!J251</f>
        <v>12300</v>
      </c>
    </row>
    <row r="251" spans="1:9" ht="12.75" outlineLevel="3">
      <c r="A251" s="42" t="str">
        <f>'Таблица №8'!A252</f>
        <v>Культура</v>
      </c>
      <c r="B251" s="73" t="str">
        <f>'Таблица №8'!C252</f>
        <v>0801</v>
      </c>
      <c r="C251" s="73"/>
      <c r="D251" s="73"/>
      <c r="E251" s="73"/>
      <c r="F251" s="58">
        <f>'Таблица №8'!G252</f>
        <v>0</v>
      </c>
      <c r="G251" s="58">
        <f>'Таблица №8'!H252</f>
        <v>34389.14</v>
      </c>
      <c r="H251" s="58">
        <f>'Таблица №8'!I252</f>
        <v>11806.7</v>
      </c>
      <c r="I251" s="58">
        <f>'Таблица №8'!J252</f>
        <v>11806.7</v>
      </c>
    </row>
    <row r="252" spans="1:9" ht="24" outlineLevel="3">
      <c r="A252" s="42" t="str">
        <f>'Таблица №8'!A253</f>
        <v>Муниципальная программа "Комплексное развитие сельских территорий"</v>
      </c>
      <c r="B252" s="73" t="str">
        <f>'Таблица №8'!C253</f>
        <v>0801</v>
      </c>
      <c r="C252" s="73" t="str">
        <f>'Таблица №8'!D253</f>
        <v>03</v>
      </c>
      <c r="D252" s="73">
        <f>'Таблица №8'!E253</f>
        <v>0</v>
      </c>
      <c r="E252" s="73"/>
      <c r="F252" s="58">
        <f>'Таблица №8'!G253</f>
        <v>0</v>
      </c>
      <c r="G252" s="58">
        <f>'Таблица №8'!H253</f>
        <v>22542.440000000002</v>
      </c>
      <c r="H252" s="58">
        <f>'Таблица №8'!I253</f>
        <v>0</v>
      </c>
      <c r="I252" s="58">
        <f>'Таблица №8'!J253</f>
        <v>0</v>
      </c>
    </row>
    <row r="253" spans="1:9" ht="36" outlineLevel="3">
      <c r="A253" s="42" t="str">
        <f>'Таблица №8'!A254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53" s="73" t="str">
        <f>'Таблица №8'!C254</f>
        <v>0801</v>
      </c>
      <c r="C253" s="73" t="str">
        <f>'Таблица №8'!D254</f>
        <v>03</v>
      </c>
      <c r="D253" s="73">
        <f>'Таблица №8'!E254</f>
        <v>0</v>
      </c>
      <c r="E253" s="73">
        <f>'Таблица №8'!F254</f>
        <v>200</v>
      </c>
      <c r="F253" s="58">
        <f>'Таблица №8'!G254</f>
        <v>0</v>
      </c>
      <c r="G253" s="58">
        <f>'Таблица №8'!H254</f>
        <v>22491.633</v>
      </c>
      <c r="H253" s="58">
        <f>'Таблица №8'!I254</f>
        <v>0</v>
      </c>
      <c r="I253" s="58">
        <f>'Таблица №8'!J254</f>
        <v>0</v>
      </c>
    </row>
    <row r="254" spans="1:9" ht="24" outlineLevel="3">
      <c r="A254" s="42" t="str">
        <f>'Таблица №8'!A255</f>
        <v>Закупка товаров, работ и услуг для государственных (муниципальных) нужд (софинансирование)</v>
      </c>
      <c r="B254" s="73" t="str">
        <f>'Таблица №8'!C255</f>
        <v>0801</v>
      </c>
      <c r="C254" s="73" t="str">
        <f>'Таблица №8'!D255</f>
        <v>03</v>
      </c>
      <c r="D254" s="73">
        <f>'Таблица №8'!E255</f>
        <v>0</v>
      </c>
      <c r="E254" s="73">
        <f>'Таблица №8'!F255</f>
        <v>200</v>
      </c>
      <c r="F254" s="58">
        <f>'Таблица №8'!G255</f>
        <v>0</v>
      </c>
      <c r="G254" s="58">
        <f>'Таблица №8'!H255</f>
        <v>50.807</v>
      </c>
      <c r="H254" s="58">
        <f>'Таблица №8'!I255</f>
        <v>0</v>
      </c>
      <c r="I254" s="58">
        <f>'Таблица №8'!J255</f>
        <v>0</v>
      </c>
    </row>
    <row r="255" spans="1:9" ht="38.25" customHeight="1" outlineLevel="3">
      <c r="A255" s="42" t="str">
        <f>'Таблица №8'!A256</f>
        <v>Муниципальная программа "Развитие народных художественных промыслов Алексеевского муниципального района на 2019-2023 годы"</v>
      </c>
      <c r="B255" s="73" t="str">
        <f>'Таблица №8'!C256</f>
        <v>0801</v>
      </c>
      <c r="C255" s="73" t="str">
        <f>'Таблица №8'!D256</f>
        <v>12</v>
      </c>
      <c r="D255" s="73">
        <f>'Таблица №8'!E256</f>
        <v>0</v>
      </c>
      <c r="E255" s="73"/>
      <c r="F255" s="58">
        <f>'Таблица №8'!G256</f>
        <v>0</v>
      </c>
      <c r="G255" s="58">
        <f>'Таблица №8'!H256</f>
        <v>20</v>
      </c>
      <c r="H255" s="58">
        <f>'Таблица №8'!I256</f>
        <v>0</v>
      </c>
      <c r="I255" s="58">
        <f>'Таблица №8'!J256</f>
        <v>0</v>
      </c>
    </row>
    <row r="256" spans="1:9" ht="26.25" customHeight="1" outlineLevel="3">
      <c r="A256" s="42" t="str">
        <f>'Таблица №8'!A257</f>
        <v>Предоставление субсидий бюджетным, автономным учреждениям и иным некоммерческим организациям</v>
      </c>
      <c r="B256" s="73" t="str">
        <f>'Таблица №8'!C257</f>
        <v>0801</v>
      </c>
      <c r="C256" s="73" t="str">
        <f>'Таблица №8'!D257</f>
        <v>12</v>
      </c>
      <c r="D256" s="73">
        <f>'Таблица №8'!E257</f>
        <v>0</v>
      </c>
      <c r="E256" s="73">
        <f>'Таблица №8'!F257</f>
        <v>600</v>
      </c>
      <c r="F256" s="58">
        <f>'Таблица №8'!G257</f>
        <v>0</v>
      </c>
      <c r="G256" s="58">
        <f>'Таблица №8'!H257</f>
        <v>20</v>
      </c>
      <c r="H256" s="58">
        <f>'Таблица №8'!I257</f>
        <v>0</v>
      </c>
      <c r="I256" s="58">
        <f>'Таблица №8'!J257</f>
        <v>0</v>
      </c>
    </row>
    <row r="257" spans="1:9" ht="36" outlineLevel="3">
      <c r="A257" s="42" t="str">
        <f>'Таблица №8'!A258</f>
        <v>Муниципальная программа "О поддержке деятельности казачьих обществ Алексеевского муниципального района на 2019-2023 годы"</v>
      </c>
      <c r="B257" s="73" t="str">
        <f>'Таблица №8'!C258</f>
        <v>0801</v>
      </c>
      <c r="C257" s="73" t="str">
        <f>'Таблица №8'!D258</f>
        <v>13</v>
      </c>
      <c r="D257" s="73">
        <f>'Таблица №8'!E258</f>
        <v>0</v>
      </c>
      <c r="E257" s="73"/>
      <c r="F257" s="58">
        <f>'Таблица №8'!G258</f>
        <v>0</v>
      </c>
      <c r="G257" s="58">
        <f>'Таблица №8'!H258</f>
        <v>20</v>
      </c>
      <c r="H257" s="58">
        <f>'Таблица №8'!I258</f>
        <v>0</v>
      </c>
      <c r="I257" s="58">
        <f>'Таблица №8'!J258</f>
        <v>0</v>
      </c>
    </row>
    <row r="258" spans="1:9" ht="24" outlineLevel="3">
      <c r="A258" s="42" t="str">
        <f>'Таблица №8'!A259</f>
        <v>Предоставление субсидий бюджетным, автономным учреждениям и иным некоммерческим организациям</v>
      </c>
      <c r="B258" s="73" t="str">
        <f>'Таблица №8'!C259</f>
        <v>0801</v>
      </c>
      <c r="C258" s="73" t="str">
        <f>'Таблица №8'!D259</f>
        <v>13</v>
      </c>
      <c r="D258" s="73">
        <f>'Таблица №8'!E259</f>
        <v>0</v>
      </c>
      <c r="E258" s="73">
        <f>'Таблица №8'!F259</f>
        <v>600</v>
      </c>
      <c r="F258" s="58">
        <f>'Таблица №8'!G259</f>
        <v>0</v>
      </c>
      <c r="G258" s="58">
        <f>'Таблица №8'!H259</f>
        <v>20</v>
      </c>
      <c r="H258" s="58">
        <f>'Таблица №8'!I259</f>
        <v>0</v>
      </c>
      <c r="I258" s="58">
        <f>'Таблица №8'!J259</f>
        <v>0</v>
      </c>
    </row>
    <row r="259" spans="1:9" ht="24" outlineLevel="3">
      <c r="A259" s="42" t="str">
        <f>'Таблица №8'!A260</f>
        <v>Непрограммные расходы органов местного самоуправления Алексеевского муниципального района</v>
      </c>
      <c r="B259" s="73" t="str">
        <f>'Таблица №8'!C260</f>
        <v>0801</v>
      </c>
      <c r="C259" s="73" t="str">
        <f>'Таблица №8'!D260</f>
        <v>99</v>
      </c>
      <c r="D259" s="73">
        <f>'Таблица №8'!E260</f>
        <v>0</v>
      </c>
      <c r="E259" s="73"/>
      <c r="F259" s="58">
        <f>'Таблица №8'!G260</f>
        <v>0</v>
      </c>
      <c r="G259" s="58">
        <f>'Таблица №8'!H260</f>
        <v>0</v>
      </c>
      <c r="H259" s="58">
        <f>'Таблица №8'!I260</f>
        <v>0</v>
      </c>
      <c r="I259" s="58">
        <f>'Таблица №8'!J260</f>
        <v>0</v>
      </c>
    </row>
    <row r="260" spans="1:9" ht="24" outlineLevel="3">
      <c r="A260" s="42" t="str">
        <f>'Таблица №8'!A261</f>
        <v>Закупка товаров, работ и услуг для государственных (муниципальных) нужд</v>
      </c>
      <c r="B260" s="73" t="str">
        <f>'Таблица №8'!C261</f>
        <v>0801</v>
      </c>
      <c r="C260" s="73" t="str">
        <f>'Таблица №8'!D261</f>
        <v>99</v>
      </c>
      <c r="D260" s="73">
        <f>'Таблица №8'!E261</f>
        <v>0</v>
      </c>
      <c r="E260" s="73">
        <f>'Таблица №8'!F261</f>
        <v>200</v>
      </c>
      <c r="F260" s="58">
        <f>'Таблица №8'!G261</f>
        <v>0</v>
      </c>
      <c r="G260" s="58">
        <f>'Таблица №8'!H261</f>
        <v>0</v>
      </c>
      <c r="H260" s="58">
        <f>'Таблица №8'!I261</f>
        <v>0</v>
      </c>
      <c r="I260" s="58">
        <f>'Таблица №8'!J261</f>
        <v>0</v>
      </c>
    </row>
    <row r="261" spans="1:9" ht="36.75" customHeight="1" outlineLevel="1">
      <c r="A261" s="42" t="str">
        <f>'Таблица №8'!A262</f>
        <v>Ведомственная целевая программа "Развитие культуры и искусства в Алексеевском муниципальном районе на 2022-2024 годы"</v>
      </c>
      <c r="B261" s="73" t="str">
        <f>'Таблица №8'!C262</f>
        <v>0800</v>
      </c>
      <c r="C261" s="73" t="str">
        <f>'Таблица №8'!D262</f>
        <v>59</v>
      </c>
      <c r="D261" s="73">
        <f>'Таблица №8'!E262</f>
        <v>0</v>
      </c>
      <c r="E261" s="73"/>
      <c r="F261" s="58">
        <f>'Таблица №8'!G262</f>
        <v>0</v>
      </c>
      <c r="G261" s="58">
        <f>'Таблица №8'!H262</f>
        <v>12300</v>
      </c>
      <c r="H261" s="58">
        <f>'Таблица №8'!I262</f>
        <v>12300</v>
      </c>
      <c r="I261" s="58">
        <f>'Таблица №8'!J262</f>
        <v>12300</v>
      </c>
    </row>
    <row r="262" spans="1:9" ht="16.5" customHeight="1" outlineLevel="3">
      <c r="A262" s="42" t="str">
        <f>'Таблица №8'!A263</f>
        <v>Дворцы и дома культуры, другие учреждения культуры</v>
      </c>
      <c r="B262" s="73" t="str">
        <f>'Таблица №8'!C263</f>
        <v>0801</v>
      </c>
      <c r="C262" s="73" t="str">
        <f>'Таблица №8'!D263</f>
        <v>59</v>
      </c>
      <c r="D262" s="73">
        <f>'Таблица №8'!E263</f>
        <v>0</v>
      </c>
      <c r="E262" s="73"/>
      <c r="F262" s="58">
        <f>'Таблица №8'!G263</f>
        <v>0</v>
      </c>
      <c r="G262" s="58">
        <f>'Таблица №8'!H263</f>
        <v>8656.7</v>
      </c>
      <c r="H262" s="58">
        <f>'Таблица №8'!I263</f>
        <v>8656.7</v>
      </c>
      <c r="I262" s="58">
        <f>'Таблица №8'!J263</f>
        <v>8656.7</v>
      </c>
    </row>
    <row r="263" spans="1:9" ht="24" customHeight="1" outlineLevel="3">
      <c r="A263" s="42" t="str">
        <f>'Таблица №8'!A264</f>
        <v>Предоставление субсидий бюджетным, автономным учреждениям и иным некоммерческим организациям</v>
      </c>
      <c r="B263" s="73" t="str">
        <f>'Таблица №8'!C264</f>
        <v>0801</v>
      </c>
      <c r="C263" s="73" t="str">
        <f>'Таблица №8'!D264</f>
        <v>59</v>
      </c>
      <c r="D263" s="73">
        <f>'Таблица №8'!E264</f>
        <v>0</v>
      </c>
      <c r="E263" s="73">
        <f>'Таблица №8'!F264</f>
        <v>600</v>
      </c>
      <c r="F263" s="58">
        <f>'Таблица №8'!G264</f>
        <v>0</v>
      </c>
      <c r="G263" s="58">
        <f>'Таблица №8'!H264</f>
        <v>8656.7</v>
      </c>
      <c r="H263" s="58">
        <f>'Таблица №8'!I264</f>
        <v>8656.7</v>
      </c>
      <c r="I263" s="58">
        <f>'Таблица №8'!J264</f>
        <v>8656.7</v>
      </c>
    </row>
    <row r="264" spans="1:9" ht="14.25" customHeight="1" outlineLevel="3">
      <c r="A264" s="42" t="str">
        <f>'Таблица №8'!A265</f>
        <v>Музей</v>
      </c>
      <c r="B264" s="73" t="str">
        <f>'Таблица №8'!C265</f>
        <v>0801</v>
      </c>
      <c r="C264" s="73" t="str">
        <f>'Таблица №8'!D265</f>
        <v>59</v>
      </c>
      <c r="D264" s="73">
        <f>'Таблица №8'!E265</f>
        <v>0</v>
      </c>
      <c r="E264" s="73"/>
      <c r="F264" s="58">
        <f>'Таблица №8'!G265</f>
        <v>0</v>
      </c>
      <c r="G264" s="58">
        <f>'Таблица №8'!H265</f>
        <v>1693</v>
      </c>
      <c r="H264" s="58">
        <f>'Таблица №8'!I265</f>
        <v>1693</v>
      </c>
      <c r="I264" s="58">
        <f>'Таблица №8'!J265</f>
        <v>1693</v>
      </c>
    </row>
    <row r="265" spans="1:9" ht="31.5" customHeight="1" outlineLevel="3">
      <c r="A265" s="42" t="str">
        <f>'Таблица №8'!A266</f>
        <v>Предоставление субсидий бюджетным, автономным учреждениям и иным некоммерческим организациям</v>
      </c>
      <c r="B265" s="73" t="str">
        <f>'Таблица №8'!C266</f>
        <v>0801</v>
      </c>
      <c r="C265" s="73" t="str">
        <f>'Таблица №8'!D266</f>
        <v>59</v>
      </c>
      <c r="D265" s="73">
        <f>'Таблица №8'!E266</f>
        <v>0</v>
      </c>
      <c r="E265" s="73">
        <f>'Таблица №8'!F266</f>
        <v>600</v>
      </c>
      <c r="F265" s="58">
        <f>'Таблица №8'!G266</f>
        <v>0</v>
      </c>
      <c r="G265" s="58">
        <f>'Таблица №8'!H266</f>
        <v>1693</v>
      </c>
      <c r="H265" s="58">
        <f>'Таблица №8'!I266</f>
        <v>1693</v>
      </c>
      <c r="I265" s="58">
        <f>'Таблица №8'!J266</f>
        <v>1693</v>
      </c>
    </row>
    <row r="266" spans="1:9" ht="16.5" customHeight="1" outlineLevel="3">
      <c r="A266" s="42" t="str">
        <f>'Таблица №8'!A267</f>
        <v>Библиотеки</v>
      </c>
      <c r="B266" s="73" t="str">
        <f>'Таблица №8'!C267</f>
        <v>0801</v>
      </c>
      <c r="C266" s="73" t="str">
        <f>'Таблица №8'!D267</f>
        <v>59</v>
      </c>
      <c r="D266" s="73">
        <f>'Таблица №8'!E267</f>
        <v>0</v>
      </c>
      <c r="E266" s="73"/>
      <c r="F266" s="58">
        <f>'Таблица №8'!G267</f>
        <v>0</v>
      </c>
      <c r="G266" s="58">
        <f>'Таблица №8'!H267</f>
        <v>1457</v>
      </c>
      <c r="H266" s="58">
        <f>'Таблица №8'!I267</f>
        <v>1457</v>
      </c>
      <c r="I266" s="58">
        <f>'Таблица №8'!J267</f>
        <v>1457</v>
      </c>
    </row>
    <row r="267" spans="1:9" ht="27" customHeight="1" outlineLevel="1">
      <c r="A267" s="42" t="str">
        <f>'Таблица №8'!A268</f>
        <v>Предоставление субсидий бюджетным, автономным учреждениям и иным некоммерческим организациям</v>
      </c>
      <c r="B267" s="73" t="str">
        <f>'Таблица №8'!C268</f>
        <v>0801</v>
      </c>
      <c r="C267" s="73" t="str">
        <f>'Таблица №8'!D268</f>
        <v>59</v>
      </c>
      <c r="D267" s="73">
        <f>'Таблица №8'!E268</f>
        <v>0</v>
      </c>
      <c r="E267" s="73">
        <f>'Таблица №8'!F268</f>
        <v>600</v>
      </c>
      <c r="F267" s="58">
        <f>'Таблица №8'!G268</f>
        <v>0</v>
      </c>
      <c r="G267" s="58">
        <f>'Таблица №8'!H268</f>
        <v>1457</v>
      </c>
      <c r="H267" s="58">
        <f>'Таблица №8'!I268</f>
        <v>1457</v>
      </c>
      <c r="I267" s="58">
        <f>'Таблица №8'!J268</f>
        <v>1457</v>
      </c>
    </row>
    <row r="268" spans="1:9" ht="12" customHeight="1" outlineLevel="3">
      <c r="A268" s="42" t="str">
        <f>'Таблица №8'!A269</f>
        <v>Кинематография</v>
      </c>
      <c r="B268" s="73" t="str">
        <f>'Таблица №8'!C269</f>
        <v>0802</v>
      </c>
      <c r="C268" s="73" t="str">
        <f>'Таблица №8'!D269</f>
        <v>59</v>
      </c>
      <c r="D268" s="73">
        <f>'Таблица №8'!E269</f>
        <v>0</v>
      </c>
      <c r="E268" s="73"/>
      <c r="F268" s="58">
        <f>'Таблица №8'!G269</f>
        <v>0</v>
      </c>
      <c r="G268" s="58">
        <f>'Таблица №8'!H269</f>
        <v>493.3</v>
      </c>
      <c r="H268" s="58">
        <f>'Таблица №8'!I269</f>
        <v>493.3</v>
      </c>
      <c r="I268" s="58">
        <f>'Таблица №8'!J269</f>
        <v>493.3</v>
      </c>
    </row>
    <row r="269" spans="1:9" ht="26.25" customHeight="1" outlineLevel="3">
      <c r="A269" s="42" t="str">
        <f>'Таблица №8'!A270</f>
        <v>Предоставление субсидий бюджетным, автономным учреждениям и иным некоммерческим организациям</v>
      </c>
      <c r="B269" s="73" t="str">
        <f>'Таблица №8'!C270</f>
        <v>0802</v>
      </c>
      <c r="C269" s="73" t="str">
        <f>'Таблица №8'!D270</f>
        <v>59</v>
      </c>
      <c r="D269" s="73">
        <f>'Таблица №8'!E270</f>
        <v>0</v>
      </c>
      <c r="E269" s="73">
        <f>'Таблица №8'!F270</f>
        <v>600</v>
      </c>
      <c r="F269" s="58">
        <f>'Таблица №8'!G270</f>
        <v>0</v>
      </c>
      <c r="G269" s="58">
        <f>'Таблица №8'!H270</f>
        <v>493.3</v>
      </c>
      <c r="H269" s="58">
        <f>'Таблица №8'!I270</f>
        <v>493.3</v>
      </c>
      <c r="I269" s="58">
        <f>'Таблица №8'!J270</f>
        <v>493.3</v>
      </c>
    </row>
    <row r="270" spans="1:9" ht="12.75" hidden="1" outlineLevel="3">
      <c r="A270" s="42" t="str">
        <f>'Таблица №8'!A271</f>
        <v>Другие вопросы в области культуры, кинематографии </v>
      </c>
      <c r="B270" s="73" t="str">
        <f>'Таблица №8'!C271</f>
        <v>0804</v>
      </c>
      <c r="C270" s="73" t="str">
        <f>'Таблица №8'!D271</f>
        <v>59</v>
      </c>
      <c r="D270" s="73">
        <f>'Таблица №8'!E271</f>
        <v>0</v>
      </c>
      <c r="E270" s="73"/>
      <c r="F270" s="58">
        <f>'Таблица №8'!G271</f>
        <v>0</v>
      </c>
      <c r="G270" s="58">
        <f>'Таблица №8'!H271</f>
        <v>0</v>
      </c>
      <c r="H270" s="58">
        <f>'Таблица №8'!I271</f>
        <v>0</v>
      </c>
      <c r="I270" s="58">
        <f>'Таблица №8'!J271</f>
        <v>0</v>
      </c>
    </row>
    <row r="271" spans="1:9" ht="24" hidden="1" outlineLevel="3">
      <c r="A271" s="42" t="str">
        <f>'Таблица №8'!A272</f>
        <v>Предоставление субсидий бюджетным, автономным учреждениям и иным некоммерческим организациям</v>
      </c>
      <c r="B271" s="73" t="str">
        <f>'Таблица №8'!C272</f>
        <v>0804</v>
      </c>
      <c r="C271" s="73" t="str">
        <f>'Таблица №8'!D272</f>
        <v>59</v>
      </c>
      <c r="D271" s="73">
        <f>'Таблица №8'!E272</f>
        <v>0</v>
      </c>
      <c r="E271" s="73">
        <f>'Таблица №8'!F272</f>
        <v>600</v>
      </c>
      <c r="F271" s="58">
        <f>'Таблица №8'!G272</f>
        <v>0</v>
      </c>
      <c r="G271" s="58">
        <f>'Таблица №8'!H272</f>
        <v>0</v>
      </c>
      <c r="H271" s="58">
        <f>'Таблица №8'!I272</f>
        <v>0</v>
      </c>
      <c r="I271" s="58">
        <f>'Таблица №8'!J272</f>
        <v>0</v>
      </c>
    </row>
    <row r="272" spans="1:9" ht="40.5" customHeight="1" hidden="1" outlineLevel="3">
      <c r="A272" s="42" t="str">
        <f>'Таблица №8'!A273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2" s="73" t="str">
        <f>'Таблица №8'!C273</f>
        <v>0804</v>
      </c>
      <c r="C272" s="73" t="str">
        <f>'Таблица №8'!D273</f>
        <v>10</v>
      </c>
      <c r="D272" s="73">
        <f>'Таблица №8'!E273</f>
        <v>0</v>
      </c>
      <c r="E272" s="73"/>
      <c r="F272" s="73">
        <f>'Таблица №8'!G273</f>
        <v>0</v>
      </c>
      <c r="G272" s="73">
        <f>'Таблица №8'!H273</f>
        <v>0</v>
      </c>
      <c r="H272" s="73">
        <f>'Таблица №8'!I273</f>
        <v>0</v>
      </c>
      <c r="I272" s="73">
        <f>'Таблица №8'!J273</f>
        <v>0</v>
      </c>
    </row>
    <row r="273" spans="1:9" ht="36" hidden="1" outlineLevel="3">
      <c r="A273" s="42" t="str">
        <f>'Таблица №8'!A274</f>
        <v>Межбюджетные трансферты за счет средств субсидии на благоустройство и ремонт памятников, обелисков и воинских захоронений</v>
      </c>
      <c r="B273" s="73" t="str">
        <f>'Таблица №8'!C274</f>
        <v>0804</v>
      </c>
      <c r="C273" s="73" t="str">
        <f>'Таблица №8'!D274</f>
        <v>10</v>
      </c>
      <c r="D273" s="73">
        <f>'Таблица №8'!E274</f>
        <v>0</v>
      </c>
      <c r="E273" s="73">
        <f>'Таблица №8'!F274</f>
        <v>500</v>
      </c>
      <c r="F273" s="73">
        <f>'Таблица №8'!G274</f>
        <v>0</v>
      </c>
      <c r="G273" s="73">
        <f>'Таблица №8'!H274</f>
        <v>0</v>
      </c>
      <c r="H273" s="73">
        <f>'Таблица №8'!I274</f>
        <v>0</v>
      </c>
      <c r="I273" s="73">
        <f>'Таблица №8'!J274</f>
        <v>0</v>
      </c>
    </row>
    <row r="274" spans="1:9" ht="12.75" hidden="1" outlineLevel="3">
      <c r="A274" s="42" t="str">
        <f>'Таблица №8'!A275</f>
        <v>Здравоохранение</v>
      </c>
      <c r="B274" s="73" t="str">
        <f>'Таблица №8'!C275</f>
        <v>0900</v>
      </c>
      <c r="C274" s="73"/>
      <c r="D274" s="73"/>
      <c r="E274" s="73"/>
      <c r="F274" s="58">
        <f>'Таблица №8'!G275</f>
        <v>0</v>
      </c>
      <c r="G274" s="58">
        <f>'Таблица №8'!H275</f>
        <v>0</v>
      </c>
      <c r="H274" s="58">
        <f>'Таблица №8'!I275</f>
        <v>0</v>
      </c>
      <c r="I274" s="58">
        <f>'Таблица №8'!J275</f>
        <v>0</v>
      </c>
    </row>
    <row r="275" spans="1:9" ht="12.75" hidden="1" outlineLevel="3">
      <c r="A275" s="42" t="str">
        <f>'Таблица №8'!A276</f>
        <v>Амбулаторная помощь</v>
      </c>
      <c r="B275" s="73" t="str">
        <f>'Таблица №8'!C276</f>
        <v>0902</v>
      </c>
      <c r="C275" s="73"/>
      <c r="D275" s="73"/>
      <c r="E275" s="73"/>
      <c r="F275" s="58">
        <f>'Таблица №8'!G276</f>
        <v>0</v>
      </c>
      <c r="G275" s="58">
        <f>'Таблица №8'!H276</f>
        <v>0</v>
      </c>
      <c r="H275" s="58">
        <f>'Таблица №8'!I276</f>
        <v>0</v>
      </c>
      <c r="I275" s="58">
        <f>'Таблица №8'!J276</f>
        <v>0</v>
      </c>
    </row>
    <row r="276" spans="1:9" ht="36" hidden="1" outlineLevel="3">
      <c r="A276" s="42" t="str">
        <f>'Таблица №8'!A277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6" s="73" t="str">
        <f>'Таблица №8'!C277</f>
        <v>0902</v>
      </c>
      <c r="C276" s="73" t="str">
        <f>'Таблица №8'!D277</f>
        <v>02</v>
      </c>
      <c r="D276" s="73">
        <f>'Таблица №8'!E277</f>
        <v>0</v>
      </c>
      <c r="E276" s="73"/>
      <c r="F276" s="58">
        <f>'Таблица №8'!G277</f>
        <v>0</v>
      </c>
      <c r="G276" s="58">
        <f>'Таблица №8'!H277</f>
        <v>0</v>
      </c>
      <c r="H276" s="58">
        <f>'Таблица №8'!I277</f>
        <v>0</v>
      </c>
      <c r="I276" s="58">
        <f>'Таблица №8'!J277</f>
        <v>0</v>
      </c>
    </row>
    <row r="277" spans="1:9" ht="36" hidden="1">
      <c r="A277" s="42" t="str">
        <f>'Таблица №8'!A278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7" s="73" t="str">
        <f>'Таблица №8'!C278</f>
        <v>0902</v>
      </c>
      <c r="C277" s="73" t="str">
        <f>'Таблица №8'!D278</f>
        <v>02</v>
      </c>
      <c r="D277" s="73">
        <f>'Таблица №8'!E278</f>
        <v>3</v>
      </c>
      <c r="E277" s="73"/>
      <c r="F277" s="58">
        <f>'Таблица №8'!G278</f>
        <v>0</v>
      </c>
      <c r="G277" s="58">
        <f>'Таблица №8'!H278</f>
        <v>0</v>
      </c>
      <c r="H277" s="58">
        <f>'Таблица №8'!I278</f>
        <v>0</v>
      </c>
      <c r="I277" s="58">
        <f>'Таблица №8'!J278</f>
        <v>0</v>
      </c>
    </row>
    <row r="278" spans="1:9" s="12" customFormat="1" ht="24" hidden="1" outlineLevel="2">
      <c r="A278" s="42" t="str">
        <f>'Таблица №8'!A279</f>
        <v>Капитальные вложения в объекты государственной (муниципальной) собственности</v>
      </c>
      <c r="B278" s="73" t="str">
        <f>'Таблица №8'!C279</f>
        <v>0902</v>
      </c>
      <c r="C278" s="73" t="str">
        <f>'Таблица №8'!D279</f>
        <v>02</v>
      </c>
      <c r="D278" s="73">
        <f>'Таблица №8'!E279</f>
        <v>3</v>
      </c>
      <c r="E278" s="73">
        <f>'Таблица №8'!F279</f>
        <v>400</v>
      </c>
      <c r="F278" s="58">
        <f>'Таблица №8'!G279</f>
        <v>0</v>
      </c>
      <c r="G278" s="58">
        <f>'Таблица №8'!H279</f>
        <v>0</v>
      </c>
      <c r="H278" s="58">
        <f>'Таблица №8'!I279</f>
        <v>0</v>
      </c>
      <c r="I278" s="58">
        <f>'Таблица №8'!J279</f>
        <v>0</v>
      </c>
    </row>
    <row r="279" spans="1:9" s="12" customFormat="1" ht="15" customHeight="1" outlineLevel="2">
      <c r="A279" s="42" t="str">
        <f>'Таблица №8'!A280</f>
        <v>Социальная политика</v>
      </c>
      <c r="B279" s="73" t="str">
        <f>'Таблица №8'!C280</f>
        <v>1000</v>
      </c>
      <c r="C279" s="73"/>
      <c r="D279" s="73"/>
      <c r="E279" s="73"/>
      <c r="F279" s="58">
        <f>'Таблица №8'!G280</f>
        <v>0</v>
      </c>
      <c r="G279" s="58">
        <f>'Таблица №8'!H280</f>
        <v>28404.8</v>
      </c>
      <c r="H279" s="58">
        <f>'Таблица №8'!I280</f>
        <v>25116.699999999997</v>
      </c>
      <c r="I279" s="58">
        <f>'Таблица №8'!J280</f>
        <v>25117</v>
      </c>
    </row>
    <row r="280" spans="1:9" s="12" customFormat="1" ht="15.75" customHeight="1" outlineLevel="2">
      <c r="A280" s="42" t="str">
        <f>'Таблица №8'!A281</f>
        <v>Доплаты к пенсии государственных служащих субъектов Российской Федерации и муниципальных служащих</v>
      </c>
      <c r="B280" s="73" t="str">
        <f>'Таблица №8'!C281</f>
        <v>1001</v>
      </c>
      <c r="C280" s="73"/>
      <c r="D280" s="73"/>
      <c r="E280" s="73"/>
      <c r="F280" s="58">
        <f>'Таблица №8'!G281</f>
        <v>0</v>
      </c>
      <c r="G280" s="58">
        <f>'Таблица №8'!H281</f>
        <v>4000</v>
      </c>
      <c r="H280" s="58">
        <f>'Таблица №8'!I281</f>
        <v>4000</v>
      </c>
      <c r="I280" s="58">
        <f>'Таблица №8'!J281</f>
        <v>4000</v>
      </c>
    </row>
    <row r="281" spans="1:9" ht="15" customHeight="1" outlineLevel="3">
      <c r="A281" s="42" t="str">
        <f>'Таблица №8'!A282</f>
        <v>Непрограммные расходы органов местного самоуправления Алексеевского муниципального района</v>
      </c>
      <c r="B281" s="73" t="str">
        <f>'Таблица №8'!C282</f>
        <v>1001</v>
      </c>
      <c r="C281" s="73" t="str">
        <f>'Таблица №8'!D282</f>
        <v>99</v>
      </c>
      <c r="D281" s="73">
        <f>'Таблица №8'!E282</f>
        <v>0</v>
      </c>
      <c r="E281" s="73"/>
      <c r="F281" s="58">
        <f>'Таблица №8'!G282</f>
        <v>0</v>
      </c>
      <c r="G281" s="58">
        <f>'Таблица №8'!H282</f>
        <v>4000</v>
      </c>
      <c r="H281" s="58">
        <f>'Таблица №8'!I282</f>
        <v>4000</v>
      </c>
      <c r="I281" s="58">
        <f>'Таблица №8'!J282</f>
        <v>4000</v>
      </c>
    </row>
    <row r="282" spans="1:9" s="12" customFormat="1" ht="12.75" outlineLevel="2">
      <c r="A282" s="42" t="str">
        <f>'Таблица №8'!A283</f>
        <v>Социальное обеспечение и иные выплаты населению</v>
      </c>
      <c r="B282" s="73" t="str">
        <f>'Таблица №8'!C283</f>
        <v>1001</v>
      </c>
      <c r="C282" s="73" t="str">
        <f>'Таблица №8'!D283</f>
        <v>99</v>
      </c>
      <c r="D282" s="73">
        <f>'Таблица №8'!E283</f>
        <v>0</v>
      </c>
      <c r="E282" s="73">
        <f>'Таблица №8'!F283</f>
        <v>300</v>
      </c>
      <c r="F282" s="58">
        <f>'Таблица №8'!G283</f>
        <v>0</v>
      </c>
      <c r="G282" s="58">
        <f>'Таблица №8'!H283</f>
        <v>4000</v>
      </c>
      <c r="H282" s="58">
        <f>'Таблица №8'!I283</f>
        <v>4000</v>
      </c>
      <c r="I282" s="58">
        <f>'Таблица №8'!J283</f>
        <v>4000</v>
      </c>
    </row>
    <row r="283" spans="1:9" s="12" customFormat="1" ht="14.25" customHeight="1" outlineLevel="2">
      <c r="A283" s="42" t="str">
        <f>'Таблица №8'!A284</f>
        <v>Социальное обеспечение населения</v>
      </c>
      <c r="B283" s="73" t="str">
        <f>'Таблица №8'!C284</f>
        <v>1003</v>
      </c>
      <c r="C283" s="73"/>
      <c r="D283" s="73"/>
      <c r="E283" s="73"/>
      <c r="F283" s="58">
        <f>'Таблица №8'!G284</f>
        <v>127.122</v>
      </c>
      <c r="G283" s="58">
        <f>'Таблица №8'!H284</f>
        <v>15467.322</v>
      </c>
      <c r="H283" s="58">
        <f>'Таблица №8'!I284</f>
        <v>12051.999999999998</v>
      </c>
      <c r="I283" s="58">
        <f>'Таблица №8'!J284</f>
        <v>12052.3</v>
      </c>
    </row>
    <row r="284" spans="1:9" s="12" customFormat="1" ht="75.75" customHeight="1" outlineLevel="2">
      <c r="A284" s="42" t="str">
        <f>'Таблица №8'!A285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4" s="73" t="str">
        <f>'Таблица №8'!C285</f>
        <v>1003</v>
      </c>
      <c r="C284" s="73" t="str">
        <f>'Таблица №8'!D285</f>
        <v>14</v>
      </c>
      <c r="D284" s="73">
        <f>'Таблица №8'!E285</f>
        <v>0</v>
      </c>
      <c r="E284" s="73"/>
      <c r="F284" s="58">
        <f>'Таблица №8'!G285</f>
        <v>0</v>
      </c>
      <c r="G284" s="58">
        <f>'Таблица №8'!H285</f>
        <v>800</v>
      </c>
      <c r="H284" s="58">
        <f>'Таблица №8'!I285</f>
        <v>0</v>
      </c>
      <c r="I284" s="58">
        <f>'Таблица №8'!J285</f>
        <v>0</v>
      </c>
    </row>
    <row r="285" spans="1:9" ht="12.75" outlineLevel="3">
      <c r="A285" s="42" t="str">
        <f>'Таблица №8'!A286</f>
        <v>Социальное обеспечение и иные выплаты населению</v>
      </c>
      <c r="B285" s="73" t="str">
        <f>'Таблица №8'!C286</f>
        <v>1003</v>
      </c>
      <c r="C285" s="73" t="str">
        <f>'Таблица №8'!D286</f>
        <v>14</v>
      </c>
      <c r="D285" s="73">
        <f>'Таблица №8'!E286</f>
        <v>0</v>
      </c>
      <c r="E285" s="73">
        <f>'Таблица №8'!F286</f>
        <v>300</v>
      </c>
      <c r="F285" s="58">
        <f>'Таблица №8'!G286</f>
        <v>0</v>
      </c>
      <c r="G285" s="58">
        <f>'Таблица №8'!H286</f>
        <v>800</v>
      </c>
      <c r="H285" s="58">
        <f>'Таблица №8'!I286</f>
        <v>0</v>
      </c>
      <c r="I285" s="58">
        <f>'Таблица №8'!J286</f>
        <v>0</v>
      </c>
    </row>
    <row r="286" spans="1:9" ht="14.25" customHeight="1" outlineLevel="1">
      <c r="A286" s="42" t="str">
        <f>'Таблица №8'!A287</f>
        <v>Непрограммные расходы органов местного самоуправления Алексеевского муниципального района</v>
      </c>
      <c r="B286" s="73" t="str">
        <f>'Таблица №8'!C287</f>
        <v>1003</v>
      </c>
      <c r="C286" s="73" t="str">
        <f>'Таблица №8'!D287</f>
        <v>99</v>
      </c>
      <c r="D286" s="73">
        <f>'Таблица №8'!E287</f>
        <v>0</v>
      </c>
      <c r="E286" s="73"/>
      <c r="F286" s="58">
        <f>'Таблица №8'!G287</f>
        <v>127.122</v>
      </c>
      <c r="G286" s="58">
        <f>'Таблица №8'!H287</f>
        <v>14667.322</v>
      </c>
      <c r="H286" s="58">
        <f>'Таблица №8'!I287</f>
        <v>12051.999999999998</v>
      </c>
      <c r="I286" s="58">
        <f>'Таблица №8'!J287</f>
        <v>12052.3</v>
      </c>
    </row>
    <row r="287" spans="1:9" ht="14.25" customHeight="1" outlineLevel="1">
      <c r="A287" s="42" t="str">
        <f>'Таблица №8'!A288</f>
        <v>Резервный фонд Администрации Волгоградской области</v>
      </c>
      <c r="B287" s="73" t="str">
        <f>'Таблица №8'!C288</f>
        <v>1003</v>
      </c>
      <c r="C287" s="73" t="str">
        <f>'Таблица №8'!D288</f>
        <v>99</v>
      </c>
      <c r="D287" s="73">
        <f>'Таблица №8'!E288</f>
        <v>0</v>
      </c>
      <c r="E287" s="73"/>
      <c r="F287" s="58">
        <f>'Таблица №8'!G288</f>
        <v>0</v>
      </c>
      <c r="G287" s="58">
        <f>'Таблица №8'!H288</f>
        <v>0</v>
      </c>
      <c r="H287" s="58">
        <f>'Таблица №8'!I288</f>
        <v>0</v>
      </c>
      <c r="I287" s="58">
        <f>'Таблица №8'!J288</f>
        <v>0</v>
      </c>
    </row>
    <row r="288" spans="1:9" ht="11.25" customHeight="1" outlineLevel="1">
      <c r="A288" s="42" t="str">
        <f>'Таблица №8'!A289</f>
        <v>Социальное обеспечение и иные выплаты населению</v>
      </c>
      <c r="B288" s="73" t="str">
        <f>'Таблица №8'!C289</f>
        <v>1003</v>
      </c>
      <c r="C288" s="73" t="str">
        <f>'Таблица №8'!D289</f>
        <v>99</v>
      </c>
      <c r="D288" s="73">
        <f>'Таблица №8'!E289</f>
        <v>0</v>
      </c>
      <c r="E288" s="73">
        <f>'Таблица №8'!F289</f>
        <v>300</v>
      </c>
      <c r="F288" s="58">
        <f>'Таблица №8'!G289</f>
        <v>0</v>
      </c>
      <c r="G288" s="58">
        <f>'Таблица №8'!H289</f>
        <v>0</v>
      </c>
      <c r="H288" s="58">
        <f>'Таблица №8'!I289</f>
        <v>0</v>
      </c>
      <c r="I288" s="58">
        <f>'Таблица №8'!J289</f>
        <v>0</v>
      </c>
    </row>
    <row r="289" spans="1:9" ht="0.75" customHeight="1" hidden="1" outlineLevel="1">
      <c r="A289" s="42" t="str">
        <f>'Таблица №8'!A290</f>
        <v>Закупка товаров, работ и услуг для государственных (муниципальных) нужд</v>
      </c>
      <c r="B289" s="73" t="str">
        <f>'Таблица №8'!C290</f>
        <v>1003</v>
      </c>
      <c r="C289" s="73" t="str">
        <f>'Таблица №8'!D290</f>
        <v>99</v>
      </c>
      <c r="D289" s="73">
        <f>'Таблица №8'!E290</f>
        <v>0</v>
      </c>
      <c r="E289" s="73">
        <f>'Таблица №8'!F290</f>
        <v>200</v>
      </c>
      <c r="F289" s="58">
        <f>'Таблица №8'!G290</f>
        <v>0</v>
      </c>
      <c r="G289" s="58">
        <f>'Таблица №8'!H290</f>
        <v>0</v>
      </c>
      <c r="H289" s="58">
        <f>'Таблица №8'!I290</f>
        <v>0</v>
      </c>
      <c r="I289" s="58">
        <f>'Таблица №8'!J290</f>
        <v>0</v>
      </c>
    </row>
    <row r="290" spans="1:9" ht="72.75" customHeight="1" outlineLevel="1">
      <c r="A290" s="42" t="str">
        <f>'Таблица №8'!A291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0" s="73" t="str">
        <f>'Таблица №8'!C291</f>
        <v>1003</v>
      </c>
      <c r="C290" s="73" t="str">
        <f>'Таблица №8'!D291</f>
        <v>99</v>
      </c>
      <c r="D290" s="73">
        <f>'Таблица №8'!E291</f>
        <v>0</v>
      </c>
      <c r="E290" s="73"/>
      <c r="F290" s="58">
        <f>'Таблица №8'!G291</f>
        <v>127.122</v>
      </c>
      <c r="G290" s="58">
        <f>'Таблица №8'!H291</f>
        <v>10151.022</v>
      </c>
      <c r="H290" s="58">
        <f>'Таблица №8'!I291</f>
        <v>7561.599999999999</v>
      </c>
      <c r="I290" s="58">
        <f>'Таблица №8'!J291</f>
        <v>7561.599999999999</v>
      </c>
    </row>
    <row r="291" spans="1:9" ht="16.5" customHeight="1" outlineLevel="2">
      <c r="A291" s="42" t="str">
        <f>'Таблица №8'!A292</f>
        <v>Социальное обеспечение и иные выплаты населению</v>
      </c>
      <c r="B291" s="73" t="str">
        <f>'Таблица №8'!C292</f>
        <v>1003</v>
      </c>
      <c r="C291" s="73" t="str">
        <f>'Таблица №8'!D292</f>
        <v>99</v>
      </c>
      <c r="D291" s="73">
        <f>'Таблица №8'!E292</f>
        <v>0</v>
      </c>
      <c r="E291" s="73">
        <f>'Таблица №8'!F292</f>
        <v>300</v>
      </c>
      <c r="F291" s="58">
        <f>'Таблица №8'!G292</f>
        <v>125.8739</v>
      </c>
      <c r="G291" s="58">
        <f>'Таблица №8'!H292</f>
        <v>10050.5169</v>
      </c>
      <c r="H291" s="58">
        <f>'Таблица №8'!I292</f>
        <v>7486.73</v>
      </c>
      <c r="I291" s="58">
        <f>'Таблица №8'!J292</f>
        <v>7486.73</v>
      </c>
    </row>
    <row r="292" spans="1:9" ht="24.75" customHeight="1" outlineLevel="3">
      <c r="A292" s="42" t="str">
        <f>'Таблица №8'!A293</f>
        <v>Закупка товаров, работ и услуг для государственных (муниципальных) нужд</v>
      </c>
      <c r="B292" s="73" t="str">
        <f>'Таблица №8'!C293</f>
        <v>1003</v>
      </c>
      <c r="C292" s="73" t="str">
        <f>'Таблица №8'!D293</f>
        <v>99</v>
      </c>
      <c r="D292" s="73">
        <f>'Таблица №8'!E293</f>
        <v>0</v>
      </c>
      <c r="E292" s="73">
        <f>'Таблица №8'!F293</f>
        <v>200</v>
      </c>
      <c r="F292" s="58">
        <f>'Таблица №8'!G293</f>
        <v>1.2481</v>
      </c>
      <c r="G292" s="58">
        <f>'Таблица №8'!H293</f>
        <v>100.5051</v>
      </c>
      <c r="H292" s="58">
        <f>'Таблица №8'!I293</f>
        <v>74.87</v>
      </c>
      <c r="I292" s="58">
        <f>'Таблица №8'!J293</f>
        <v>74.87</v>
      </c>
    </row>
    <row r="293" spans="1:9" ht="73.5" customHeight="1">
      <c r="A293" s="42" t="str">
        <f>'Таблица №8'!A294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3" s="73" t="str">
        <f>'Таблица №8'!C294</f>
        <v>1003</v>
      </c>
      <c r="C293" s="73" t="str">
        <f>'Таблица №8'!D294</f>
        <v>99</v>
      </c>
      <c r="D293" s="73">
        <f>'Таблица №8'!E294</f>
        <v>0</v>
      </c>
      <c r="E293" s="73">
        <f>'Таблица №8'!F294</f>
        <v>300</v>
      </c>
      <c r="F293" s="58">
        <f>'Таблица №8'!G294</f>
        <v>0</v>
      </c>
      <c r="G293" s="58">
        <f>'Таблица №8'!H294</f>
        <v>973.5</v>
      </c>
      <c r="H293" s="58">
        <f>'Таблица №8'!I294</f>
        <v>973.5</v>
      </c>
      <c r="I293" s="58">
        <f>'Таблица №8'!J294</f>
        <v>973.5</v>
      </c>
    </row>
    <row r="294" spans="1:9" ht="72" outlineLevel="1">
      <c r="A294" s="42" t="str">
        <f>'Таблица №8'!A295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4" s="73" t="str">
        <f>'Таблица №8'!C295</f>
        <v>1003</v>
      </c>
      <c r="C294" s="73" t="str">
        <f>'Таблица №8'!D295</f>
        <v>99</v>
      </c>
      <c r="D294" s="73">
        <f>'Таблица №8'!E295</f>
        <v>0</v>
      </c>
      <c r="E294" s="73">
        <f>'Таблица №8'!F295</f>
        <v>300</v>
      </c>
      <c r="F294" s="58">
        <f>'Таблица №8'!G295</f>
        <v>0</v>
      </c>
      <c r="G294" s="58">
        <f>'Таблица №8'!H295</f>
        <v>58</v>
      </c>
      <c r="H294" s="58">
        <f>'Таблица №8'!I295</f>
        <v>60.9</v>
      </c>
      <c r="I294" s="58">
        <f>'Таблица №8'!J295</f>
        <v>61.2</v>
      </c>
    </row>
    <row r="295" spans="1:9" ht="90" customHeight="1" outlineLevel="1">
      <c r="A295" s="42" t="str">
        <f>'Таблица №8'!A296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5" s="73" t="str">
        <f>'Таблица №8'!C296</f>
        <v>1003</v>
      </c>
      <c r="C295" s="73" t="str">
        <f>'Таблица №8'!D296</f>
        <v>99</v>
      </c>
      <c r="D295" s="73">
        <f>'Таблица №8'!E296</f>
        <v>0</v>
      </c>
      <c r="E295" s="73">
        <f>'Таблица №8'!F296</f>
        <v>300</v>
      </c>
      <c r="F295" s="58">
        <f>'Таблица №8'!G296</f>
        <v>0</v>
      </c>
      <c r="G295" s="58">
        <f>'Таблица №8'!H296</f>
        <v>3484.8</v>
      </c>
      <c r="H295" s="58">
        <f>'Таблица №8'!I296</f>
        <v>3456</v>
      </c>
      <c r="I295" s="58">
        <f>'Таблица №8'!J296</f>
        <v>3456</v>
      </c>
    </row>
    <row r="296" spans="1:9" ht="12.75" outlineLevel="1">
      <c r="A296" s="42" t="str">
        <f>'Таблица №8'!A297</f>
        <v>Охрана семьи и детства</v>
      </c>
      <c r="B296" s="73" t="str">
        <f>'Таблица №8'!C297</f>
        <v>1004</v>
      </c>
      <c r="C296" s="73"/>
      <c r="D296" s="73"/>
      <c r="E296" s="73"/>
      <c r="F296" s="58">
        <f>'Таблица №8'!G297</f>
        <v>0</v>
      </c>
      <c r="G296" s="58">
        <f>'Таблица №8'!H297</f>
        <v>7964.6</v>
      </c>
      <c r="H296" s="58">
        <f>'Таблица №8'!I297</f>
        <v>7964.700000000001</v>
      </c>
      <c r="I296" s="58">
        <f>'Таблица №8'!J297</f>
        <v>7964.700000000001</v>
      </c>
    </row>
    <row r="297" spans="1:9" ht="27" customHeight="1" hidden="1" outlineLevel="1">
      <c r="A297" s="42" t="str">
        <f>'Таблица №8'!A298</f>
        <v>Муниципальная программа "Молодой семье – доступное жилье на территории Алексеевского муниципального района на 2019-2020 годы"</v>
      </c>
      <c r="B297" s="73" t="str">
        <f>'Таблица №8'!C298</f>
        <v>1004</v>
      </c>
      <c r="C297" s="73" t="str">
        <f>'Таблица №8'!D298</f>
        <v>11</v>
      </c>
      <c r="D297" s="73">
        <f>'Таблица №8'!E298</f>
        <v>0</v>
      </c>
      <c r="E297" s="73"/>
      <c r="F297" s="58">
        <f>'Таблица №8'!G298</f>
        <v>0</v>
      </c>
      <c r="G297" s="58">
        <f>'Таблица №8'!H298</f>
        <v>0</v>
      </c>
      <c r="H297" s="58">
        <f>'Таблица №8'!I298</f>
        <v>0</v>
      </c>
      <c r="I297" s="58">
        <f>'Таблица №8'!J298</f>
        <v>0</v>
      </c>
    </row>
    <row r="298" spans="1:9" ht="21.75" customHeight="1" hidden="1" outlineLevel="5">
      <c r="A298" s="42" t="str">
        <f>'Таблица №8'!A299</f>
        <v>Социальное обеспечение и иные выплаты населению</v>
      </c>
      <c r="B298" s="73" t="str">
        <f>'Таблица №8'!C299</f>
        <v>1004</v>
      </c>
      <c r="C298" s="73" t="str">
        <f>'Таблица №8'!D299</f>
        <v>11</v>
      </c>
      <c r="D298" s="73">
        <f>'Таблица №8'!E299</f>
        <v>0</v>
      </c>
      <c r="E298" s="73">
        <f>'Таблица №8'!F299</f>
        <v>300</v>
      </c>
      <c r="F298" s="58">
        <f>'Таблица №8'!G299</f>
        <v>0</v>
      </c>
      <c r="G298" s="58">
        <f>'Таблица №8'!H299</f>
        <v>0</v>
      </c>
      <c r="H298" s="58">
        <f>'Таблица №8'!I299</f>
        <v>0</v>
      </c>
      <c r="I298" s="58">
        <f>'Таблица №8'!J299</f>
        <v>0</v>
      </c>
    </row>
    <row r="299" spans="1:9" ht="16.5" customHeight="1" outlineLevel="5">
      <c r="A299" s="42" t="str">
        <f>'Таблица №8'!A300</f>
        <v>Непрограммные расходы органов местного самоуправления Алексеевского муниципального района</v>
      </c>
      <c r="B299" s="73" t="str">
        <f>'Таблица №8'!C300</f>
        <v>1004</v>
      </c>
      <c r="C299" s="73" t="str">
        <f>'Таблица №8'!D300</f>
        <v>99</v>
      </c>
      <c r="D299" s="73">
        <f>'Таблица №8'!E300</f>
        <v>0</v>
      </c>
      <c r="E299" s="73"/>
      <c r="F299" s="58">
        <f>'Таблица №8'!G300</f>
        <v>0</v>
      </c>
      <c r="G299" s="58">
        <f>'Таблица №8'!H300</f>
        <v>7964.6</v>
      </c>
      <c r="H299" s="58">
        <f>'Таблица №8'!I300</f>
        <v>7964.700000000001</v>
      </c>
      <c r="I299" s="58">
        <f>'Таблица №8'!J300</f>
        <v>7964.700000000001</v>
      </c>
    </row>
    <row r="300" spans="1:9" ht="27" customHeight="1" outlineLevel="2">
      <c r="A300" s="42" t="str">
        <f>'Таблица №8'!A301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0" s="73" t="str">
        <f>'Таблица №8'!C301</f>
        <v>1004</v>
      </c>
      <c r="C300" s="73" t="str">
        <f>'Таблица №8'!D301</f>
        <v>99</v>
      </c>
      <c r="D300" s="73">
        <f>'Таблица №8'!E301</f>
        <v>0</v>
      </c>
      <c r="E300" s="73"/>
      <c r="F300" s="58">
        <f>'Таблица №8'!G301</f>
        <v>0</v>
      </c>
      <c r="G300" s="58">
        <f>'Таблица №8'!H301</f>
        <v>864.8000000000001</v>
      </c>
      <c r="H300" s="58">
        <f>'Таблица №8'!I301</f>
        <v>864.8000000000001</v>
      </c>
      <c r="I300" s="58">
        <f>'Таблица №8'!J301</f>
        <v>864.8000000000001</v>
      </c>
    </row>
    <row r="301" spans="1:9" ht="14.25" customHeight="1" outlineLevel="3">
      <c r="A301" s="42" t="str">
        <f>'Таблица №8'!A302</f>
        <v>Социальное обеспечение и иные выплаты населению</v>
      </c>
      <c r="B301" s="73" t="str">
        <f>'Таблица №8'!C302</f>
        <v>1004</v>
      </c>
      <c r="C301" s="73" t="str">
        <f>'Таблица №8'!D302</f>
        <v>99</v>
      </c>
      <c r="D301" s="73">
        <f>'Таблица №8'!E302</f>
        <v>0</v>
      </c>
      <c r="E301" s="73">
        <f>'Таблица №8'!F302</f>
        <v>300</v>
      </c>
      <c r="F301" s="58">
        <f>'Таблица №8'!G302</f>
        <v>0</v>
      </c>
      <c r="G301" s="58">
        <f>'Таблица №8'!H302</f>
        <v>856.2377</v>
      </c>
      <c r="H301" s="58">
        <f>'Таблица №8'!I302</f>
        <v>856.2377</v>
      </c>
      <c r="I301" s="58">
        <f>'Таблица №8'!J302</f>
        <v>856.2377</v>
      </c>
    </row>
    <row r="302" spans="1:9" ht="24" outlineLevel="2">
      <c r="A302" s="42" t="str">
        <f>'Таблица №8'!A303</f>
        <v>Закупка товаров, работ и услуг для государственных (муниципальных) нужд</v>
      </c>
      <c r="B302" s="73" t="str">
        <f>'Таблица №8'!C303</f>
        <v>1004</v>
      </c>
      <c r="C302" s="73" t="str">
        <f>'Таблица №8'!D303</f>
        <v>99</v>
      </c>
      <c r="D302" s="73">
        <f>'Таблица №8'!E303</f>
        <v>0</v>
      </c>
      <c r="E302" s="73">
        <f>'Таблица №8'!F303</f>
        <v>200</v>
      </c>
      <c r="F302" s="58">
        <f>'Таблица №8'!G303</f>
        <v>0</v>
      </c>
      <c r="G302" s="58">
        <f>'Таблица №8'!H303</f>
        <v>8.5623</v>
      </c>
      <c r="H302" s="58">
        <f>'Таблица №8'!I303</f>
        <v>8.5623</v>
      </c>
      <c r="I302" s="58">
        <f>'Таблица №8'!J303</f>
        <v>8.5623</v>
      </c>
    </row>
    <row r="303" spans="1:9" ht="75.75" customHeight="1" outlineLevel="3">
      <c r="A303" s="42" t="str">
        <f>'Таблица №8'!A304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3" s="73" t="str">
        <f>'Таблица №8'!C304</f>
        <v>1004</v>
      </c>
      <c r="C303" s="73" t="str">
        <f>'Таблица №8'!D304</f>
        <v>99</v>
      </c>
      <c r="D303" s="73">
        <f>'Таблица №8'!E304</f>
        <v>0</v>
      </c>
      <c r="E303" s="73"/>
      <c r="F303" s="58">
        <f>'Таблица №8'!G304</f>
        <v>0</v>
      </c>
      <c r="G303" s="58">
        <f>'Таблица №8'!H304</f>
        <v>6800.6</v>
      </c>
      <c r="H303" s="58">
        <f>'Таблица №8'!I304</f>
        <v>6800.6</v>
      </c>
      <c r="I303" s="58">
        <f>'Таблица №8'!J304</f>
        <v>6800.6</v>
      </c>
    </row>
    <row r="304" spans="1:9" ht="15" customHeight="1" outlineLevel="3">
      <c r="A304" s="42" t="str">
        <f>'Таблица №8'!A305</f>
        <v>на выплату пособий по опеке и попечительству</v>
      </c>
      <c r="B304" s="73" t="str">
        <f>'Таблица №8'!C305</f>
        <v>1004</v>
      </c>
      <c r="C304" s="73" t="str">
        <f>'Таблица №8'!D305</f>
        <v>99</v>
      </c>
      <c r="D304" s="73">
        <f>'Таблица №8'!E305</f>
        <v>0</v>
      </c>
      <c r="E304" s="73">
        <f>'Таблица №8'!F305</f>
        <v>300</v>
      </c>
      <c r="F304" s="58">
        <f>'Таблица №8'!G305</f>
        <v>0</v>
      </c>
      <c r="G304" s="58">
        <f>'Таблица №8'!H305</f>
        <v>5407.7</v>
      </c>
      <c r="H304" s="58">
        <f>'Таблица №8'!I305</f>
        <v>5407.7</v>
      </c>
      <c r="I304" s="58">
        <f>'Таблица №8'!J305</f>
        <v>5407.7</v>
      </c>
    </row>
    <row r="305" spans="1:9" ht="27" customHeight="1" outlineLevel="3">
      <c r="A305" s="42" t="str">
        <f>'Таблица №8'!A306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5" s="73" t="str">
        <f>'Таблица №8'!C306</f>
        <v>1004</v>
      </c>
      <c r="C305" s="73" t="str">
        <f>'Таблица №8'!D306</f>
        <v>99</v>
      </c>
      <c r="D305" s="73">
        <f>'Таблица №8'!E306</f>
        <v>0</v>
      </c>
      <c r="E305" s="73">
        <f>'Таблица №8'!F306</f>
        <v>300</v>
      </c>
      <c r="F305" s="58">
        <f>'Таблица №8'!G306</f>
        <v>0</v>
      </c>
      <c r="G305" s="58">
        <f>'Таблица №8'!H306</f>
        <v>1392.9</v>
      </c>
      <c r="H305" s="58">
        <f>'Таблица №8'!I306</f>
        <v>1392.9</v>
      </c>
      <c r="I305" s="58">
        <f>'Таблица №8'!J306</f>
        <v>1392.9</v>
      </c>
    </row>
    <row r="306" spans="1:9" ht="50.25" customHeight="1" outlineLevel="3">
      <c r="A306" s="42" t="str">
        <f>'Таблица №8'!A307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6" s="73" t="str">
        <f>'Таблица №8'!C307</f>
        <v>1004</v>
      </c>
      <c r="C306" s="73" t="str">
        <f>'Таблица №8'!D307</f>
        <v>99</v>
      </c>
      <c r="D306" s="73">
        <f>'Таблица №8'!E307</f>
        <v>0</v>
      </c>
      <c r="E306" s="73"/>
      <c r="F306" s="58">
        <f>'Таблица №8'!G307</f>
        <v>0</v>
      </c>
      <c r="G306" s="58">
        <f>'Таблица №8'!H307</f>
        <v>299.2</v>
      </c>
      <c r="H306" s="58">
        <f>'Таблица №8'!I307</f>
        <v>299.3</v>
      </c>
      <c r="I306" s="58">
        <f>'Таблица №8'!J307</f>
        <v>299.3</v>
      </c>
    </row>
    <row r="307" spans="1:9" ht="27" customHeight="1" outlineLevel="3">
      <c r="A307" s="42" t="str">
        <f>'Таблица №8'!A308</f>
        <v>Закупка товаров, работ и услуг для государственных (муниципальных) нужд</v>
      </c>
      <c r="B307" s="73" t="str">
        <f>'Таблица №8'!C308</f>
        <v>1004</v>
      </c>
      <c r="C307" s="73" t="str">
        <f>'Таблица №8'!D308</f>
        <v>99</v>
      </c>
      <c r="D307" s="73">
        <f>'Таблица №8'!E308</f>
        <v>0</v>
      </c>
      <c r="E307" s="73">
        <f>'Таблица №8'!F308</f>
        <v>200</v>
      </c>
      <c r="F307" s="58">
        <f>'Таблица №8'!G308</f>
        <v>0</v>
      </c>
      <c r="G307" s="58">
        <f>'Таблица №8'!H308</f>
        <v>299.2</v>
      </c>
      <c r="H307" s="58">
        <f>'Таблица №8'!I308</f>
        <v>299.3</v>
      </c>
      <c r="I307" s="58">
        <f>'Таблица №8'!J308</f>
        <v>299.3</v>
      </c>
    </row>
    <row r="308" spans="1:9" ht="19.5" customHeight="1" outlineLevel="3">
      <c r="A308" s="42" t="str">
        <f>'Таблица №8'!A309</f>
        <v>Другие вопросы в области социальной политики</v>
      </c>
      <c r="B308" s="73" t="str">
        <f>'Таблица №8'!C309</f>
        <v>1006</v>
      </c>
      <c r="C308" s="73">
        <f>'Таблица №8'!D309</f>
        <v>0</v>
      </c>
      <c r="D308" s="73">
        <f>'Таблица №8'!E309</f>
        <v>0</v>
      </c>
      <c r="E308" s="73">
        <f>'Таблица №8'!F309</f>
        <v>0</v>
      </c>
      <c r="F308" s="58">
        <f>'Таблица №8'!G309</f>
        <v>-127.122</v>
      </c>
      <c r="G308" s="58">
        <f>'Таблица №8'!H309</f>
        <v>972.8779999999999</v>
      </c>
      <c r="H308" s="58">
        <f>'Таблица №8'!I309</f>
        <v>1100</v>
      </c>
      <c r="I308" s="58">
        <f>'Таблица №8'!J309</f>
        <v>1100</v>
      </c>
    </row>
    <row r="309" spans="1:9" ht="24" customHeight="1" outlineLevel="3">
      <c r="A309" s="42" t="str">
        <f>'Таблица №8'!A310</f>
        <v>Непрограммные расходы органов местного самоуправления Алексеевского муниципального района</v>
      </c>
      <c r="B309" s="73" t="str">
        <f>'Таблица №8'!C310</f>
        <v>1006</v>
      </c>
      <c r="C309" s="73" t="str">
        <f>'Таблица №8'!D310</f>
        <v>99</v>
      </c>
      <c r="D309" s="73">
        <f>'Таблица №8'!E310</f>
        <v>0</v>
      </c>
      <c r="E309" s="73">
        <f>'Таблица №8'!F310</f>
        <v>0</v>
      </c>
      <c r="F309" s="58">
        <f>'Таблица №8'!G310</f>
        <v>-127.122</v>
      </c>
      <c r="G309" s="58">
        <f>'Таблица №8'!H310</f>
        <v>972.8779999999999</v>
      </c>
      <c r="H309" s="58">
        <f>'Таблица №8'!I310</f>
        <v>1100</v>
      </c>
      <c r="I309" s="58">
        <f>'Таблица №8'!J310</f>
        <v>1100</v>
      </c>
    </row>
    <row r="310" spans="1:9" ht="52.5" customHeight="1" outlineLevel="3">
      <c r="A310" s="42" t="str">
        <f>'Таблица №8'!A311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0" s="73" t="str">
        <f>'Таблица №8'!C311</f>
        <v>1006</v>
      </c>
      <c r="C310" s="73" t="str">
        <f>'Таблица №8'!D311</f>
        <v>99</v>
      </c>
      <c r="D310" s="73">
        <f>'Таблица №8'!E311</f>
        <v>0</v>
      </c>
      <c r="E310" s="73">
        <f>'Таблица №8'!F311</f>
        <v>0</v>
      </c>
      <c r="F310" s="58">
        <f>'Таблица №8'!G311</f>
        <v>-127.122</v>
      </c>
      <c r="G310" s="58">
        <f>'Таблица №8'!H311</f>
        <v>972.8779999999999</v>
      </c>
      <c r="H310" s="58">
        <f>'Таблица №8'!I311</f>
        <v>1100</v>
      </c>
      <c r="I310" s="58">
        <f>'Таблица №8'!J311</f>
        <v>1100</v>
      </c>
    </row>
    <row r="311" spans="1:9" ht="25.5" customHeight="1" outlineLevel="2">
      <c r="A311" s="42" t="str">
        <f>'Таблица №8'!A312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1" s="73" t="str">
        <f>'Таблица №8'!C312</f>
        <v>1006</v>
      </c>
      <c r="C311" s="73" t="str">
        <f>'Таблица №8'!D312</f>
        <v>99</v>
      </c>
      <c r="D311" s="73">
        <f>'Таблица №8'!E312</f>
        <v>0</v>
      </c>
      <c r="E311" s="73">
        <f>'Таблица №8'!F312</f>
        <v>100</v>
      </c>
      <c r="F311" s="58">
        <f>'Таблица №8'!G312</f>
        <v>-42.34</v>
      </c>
      <c r="G311" s="58">
        <f>'Таблица №8'!H312</f>
        <v>957.66</v>
      </c>
      <c r="H311" s="58">
        <f>'Таблица №8'!I312</f>
        <v>1000</v>
      </c>
      <c r="I311" s="58">
        <f>'Таблица №8'!J312</f>
        <v>1000</v>
      </c>
    </row>
    <row r="312" spans="1:9" ht="15.75" customHeight="1" outlineLevel="2">
      <c r="A312" s="42" t="str">
        <f>'Таблица №8'!A313</f>
        <v>Закупка товаров, работ и услуг для государственных (муниципальных) нужд</v>
      </c>
      <c r="B312" s="73" t="str">
        <f>'Таблица №8'!C313</f>
        <v>1006</v>
      </c>
      <c r="C312" s="73" t="str">
        <f>'Таблица №8'!D313</f>
        <v>99</v>
      </c>
      <c r="D312" s="73">
        <f>'Таблица №8'!E313</f>
        <v>0</v>
      </c>
      <c r="E312" s="73">
        <f>'Таблица №8'!F313</f>
        <v>200</v>
      </c>
      <c r="F312" s="58">
        <f>'Таблица №8'!G313</f>
        <v>-84.782</v>
      </c>
      <c r="G312" s="58">
        <f>'Таблица №8'!H313</f>
        <v>15.218000000000004</v>
      </c>
      <c r="H312" s="58">
        <f>'Таблица №8'!I313</f>
        <v>100</v>
      </c>
      <c r="I312" s="58">
        <f>'Таблица №8'!J313</f>
        <v>100</v>
      </c>
    </row>
    <row r="313" spans="1:9" ht="15.75" customHeight="1" outlineLevel="2">
      <c r="A313" s="42" t="str">
        <f>'Таблица №8'!A314</f>
        <v>Физическая культура и спорт</v>
      </c>
      <c r="B313" s="73" t="str">
        <f>'Таблица №8'!C314</f>
        <v>1100</v>
      </c>
      <c r="C313" s="73"/>
      <c r="D313" s="73"/>
      <c r="E313" s="73"/>
      <c r="F313" s="58">
        <f>'Таблица №8'!G314</f>
        <v>0</v>
      </c>
      <c r="G313" s="58">
        <f>'Таблица №8'!H314</f>
        <v>400</v>
      </c>
      <c r="H313" s="58">
        <f>'Таблица №8'!I314</f>
        <v>0</v>
      </c>
      <c r="I313" s="58">
        <f>'Таблица №8'!J314</f>
        <v>0</v>
      </c>
    </row>
    <row r="314" spans="1:9" ht="15.75" customHeight="1" hidden="1" outlineLevel="2">
      <c r="A314" s="42" t="str">
        <f>'Таблица №8'!A315</f>
        <v>Физическая культура </v>
      </c>
      <c r="B314" s="73" t="str">
        <f>'Таблица №8'!C315</f>
        <v>1101</v>
      </c>
      <c r="C314" s="73"/>
      <c r="D314" s="73"/>
      <c r="E314" s="73"/>
      <c r="F314" s="58">
        <f>'Таблица №8'!G315</f>
        <v>0</v>
      </c>
      <c r="G314" s="58">
        <f>'Таблица №8'!H315</f>
        <v>0</v>
      </c>
      <c r="H314" s="58">
        <f>'Таблица №8'!I315</f>
        <v>0</v>
      </c>
      <c r="I314" s="58">
        <f>'Таблица №8'!J315</f>
        <v>0</v>
      </c>
    </row>
    <row r="315" spans="1:9" ht="26.25" customHeight="1" hidden="1" outlineLevel="2">
      <c r="A315" s="42" t="str">
        <f>'Таблица №8'!A316</f>
        <v>Муниципальная программа "Комплексное развитие сельских территорий"</v>
      </c>
      <c r="B315" s="73" t="str">
        <f>'Таблица №8'!C316</f>
        <v>1101</v>
      </c>
      <c r="C315" s="73" t="str">
        <f>'Таблица №8'!D316</f>
        <v>03</v>
      </c>
      <c r="D315" s="73">
        <f>'Таблица №8'!E316</f>
        <v>0</v>
      </c>
      <c r="E315" s="73"/>
      <c r="F315" s="58">
        <f>'Таблица №8'!G316</f>
        <v>0</v>
      </c>
      <c r="G315" s="58">
        <f>'Таблица №8'!H316</f>
        <v>0</v>
      </c>
      <c r="H315" s="58">
        <f>'Таблица №8'!I316</f>
        <v>0</v>
      </c>
      <c r="I315" s="58">
        <f>'Таблица №8'!J316</f>
        <v>0</v>
      </c>
    </row>
    <row r="316" spans="1:9" ht="15.75" customHeight="1" hidden="1" outlineLevel="2">
      <c r="A316" s="42" t="str">
        <f>'Таблица №8'!A317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6" s="73" t="str">
        <f>'Таблица №8'!C317</f>
        <v>1101</v>
      </c>
      <c r="C316" s="73" t="str">
        <f>'Таблица №8'!D317</f>
        <v>03</v>
      </c>
      <c r="D316" s="73">
        <f>'Таблица №8'!E317</f>
        <v>0</v>
      </c>
      <c r="E316" s="73">
        <f>'Таблица №8'!F317</f>
        <v>400</v>
      </c>
      <c r="F316" s="58">
        <f>'Таблица №8'!G317</f>
        <v>0</v>
      </c>
      <c r="G316" s="58">
        <f>'Таблица №8'!H317</f>
        <v>0</v>
      </c>
      <c r="H316" s="58">
        <f>'Таблица №8'!I317</f>
        <v>0</v>
      </c>
      <c r="I316" s="58">
        <f>'Таблица №8'!J317</f>
        <v>0</v>
      </c>
    </row>
    <row r="317" spans="1:9" ht="15.75" customHeight="1" hidden="1" outlineLevel="2">
      <c r="A317" s="42" t="str">
        <f>'Таблица №8'!A318</f>
        <v>Капитальные вложения в объекты государственной (муниципальной) собственности (софинансирование)</v>
      </c>
      <c r="B317" s="73" t="str">
        <f>'Таблица №8'!C318</f>
        <v>1101</v>
      </c>
      <c r="C317" s="73" t="str">
        <f>'Таблица №8'!D318</f>
        <v>03</v>
      </c>
      <c r="D317" s="73">
        <f>'Таблица №8'!E318</f>
        <v>0</v>
      </c>
      <c r="E317" s="73">
        <f>'Таблица №8'!F318</f>
        <v>400</v>
      </c>
      <c r="F317" s="58">
        <f>'Таблица №8'!G318</f>
        <v>0</v>
      </c>
      <c r="G317" s="58">
        <f>'Таблица №8'!H318</f>
        <v>0</v>
      </c>
      <c r="H317" s="58">
        <f>'Таблица №8'!I318</f>
        <v>0</v>
      </c>
      <c r="I317" s="58">
        <f>'Таблица №8'!J318</f>
        <v>0</v>
      </c>
    </row>
    <row r="318" spans="1:9" ht="12.75" hidden="1" outlineLevel="2">
      <c r="A318" s="42" t="str">
        <f>'Таблица №8'!A319</f>
        <v>Массовый спорт</v>
      </c>
      <c r="B318" s="73" t="str">
        <f>'Таблица №8'!C319</f>
        <v>1102</v>
      </c>
      <c r="C318" s="73"/>
      <c r="D318" s="73"/>
      <c r="E318" s="73"/>
      <c r="F318" s="58">
        <f>'Таблица №8'!G319</f>
        <v>0</v>
      </c>
      <c r="G318" s="58">
        <f>'Таблица №8'!H319</f>
        <v>0</v>
      </c>
      <c r="H318" s="58">
        <f>'Таблица №8'!I319</f>
        <v>0</v>
      </c>
      <c r="I318" s="58">
        <f>'Таблица №8'!J319</f>
        <v>0</v>
      </c>
    </row>
    <row r="319" spans="1:9" ht="36" hidden="1" outlineLevel="2">
      <c r="A319" s="42" t="str">
        <f>'Таблица №8'!A320</f>
        <v>Муниципальная программа "Развитие физической культуры и спорта в Алексеевском муниципальном районе на 2019-2023 годы"</v>
      </c>
      <c r="B319" s="73" t="str">
        <f>'Таблица №8'!C320</f>
        <v>1102</v>
      </c>
      <c r="C319" s="73" t="str">
        <f>'Таблица №8'!D320</f>
        <v>17</v>
      </c>
      <c r="D319" s="73">
        <f>'Таблица №8'!E320</f>
        <v>0</v>
      </c>
      <c r="E319" s="73"/>
      <c r="F319" s="58">
        <f>'Таблица №8'!G320</f>
        <v>0</v>
      </c>
      <c r="G319" s="58">
        <f>'Таблица №8'!H320</f>
        <v>0</v>
      </c>
      <c r="H319" s="58">
        <f>'Таблица №8'!I320</f>
        <v>0</v>
      </c>
      <c r="I319" s="58">
        <f>'Таблица №8'!J320</f>
        <v>0</v>
      </c>
    </row>
    <row r="320" spans="1:9" ht="36" hidden="1" outlineLevel="2">
      <c r="A320" s="42" t="str">
        <f>'Таблица №8'!A321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0" s="73" t="str">
        <f>'Таблица №8'!C321</f>
        <v>1102</v>
      </c>
      <c r="C320" s="73" t="str">
        <f>'Таблица №8'!D321</f>
        <v>17</v>
      </c>
      <c r="D320" s="73">
        <f>'Таблица №8'!E321</f>
        <v>0</v>
      </c>
      <c r="E320" s="73">
        <f>'Таблица №8'!F321</f>
        <v>400</v>
      </c>
      <c r="F320" s="58">
        <f>'Таблица №8'!G321</f>
        <v>0</v>
      </c>
      <c r="G320" s="58">
        <f>'Таблица №8'!H321</f>
        <v>0</v>
      </c>
      <c r="H320" s="58">
        <f>'Таблица №8'!I321</f>
        <v>0</v>
      </c>
      <c r="I320" s="58">
        <f>'Таблица №8'!J321</f>
        <v>0</v>
      </c>
    </row>
    <row r="321" spans="1:9" ht="24" hidden="1" outlineLevel="3">
      <c r="A321" s="42" t="str">
        <f>'Таблица №8'!A322</f>
        <v>Капитальные вложения в объекты государственной (муниципальной) собственности</v>
      </c>
      <c r="B321" s="73" t="str">
        <f>'Таблица №8'!C322</f>
        <v>1102</v>
      </c>
      <c r="C321" s="73" t="str">
        <f>'Таблица №8'!D322</f>
        <v>17</v>
      </c>
      <c r="D321" s="73">
        <f>'Таблица №8'!E322</f>
        <v>0</v>
      </c>
      <c r="E321" s="73">
        <f>'Таблица №8'!F322</f>
        <v>400</v>
      </c>
      <c r="F321" s="58">
        <f>'Таблица №8'!G322</f>
        <v>0</v>
      </c>
      <c r="G321" s="58">
        <f>'Таблица №8'!H322</f>
        <v>0</v>
      </c>
      <c r="H321" s="58">
        <f>'Таблица №8'!I322</f>
        <v>0</v>
      </c>
      <c r="I321" s="58">
        <f>'Таблица №8'!J322</f>
        <v>0</v>
      </c>
    </row>
    <row r="322" spans="1:9" ht="19.5" customHeight="1" outlineLevel="3">
      <c r="A322" s="42" t="str">
        <f>'Таблица №8'!A323</f>
        <v>Другие вопросы в области физической культуры и спорта</v>
      </c>
      <c r="B322" s="73" t="str">
        <f>'Таблица №8'!C323</f>
        <v>1105</v>
      </c>
      <c r="C322" s="73"/>
      <c r="D322" s="73"/>
      <c r="E322" s="73"/>
      <c r="F322" s="58">
        <f>'Таблица №8'!G323</f>
        <v>0</v>
      </c>
      <c r="G322" s="58">
        <f>'Таблица №8'!H323</f>
        <v>400</v>
      </c>
      <c r="H322" s="58">
        <f>'Таблица №8'!I323</f>
        <v>0</v>
      </c>
      <c r="I322" s="58">
        <f>'Таблица №8'!J323</f>
        <v>0</v>
      </c>
    </row>
    <row r="323" spans="1:9" ht="27" customHeight="1" outlineLevel="3">
      <c r="A323" s="42" t="str">
        <f>'Таблица №8'!A324</f>
        <v>Муниципальная программа "Развитие физической культуры и спорта в Алексеевском муниципальном районе на 2019-2023 годы"</v>
      </c>
      <c r="B323" s="73" t="str">
        <f>'Таблица №8'!C324</f>
        <v>1105</v>
      </c>
      <c r="C323" s="73" t="str">
        <f>'Таблица №8'!D324</f>
        <v>17</v>
      </c>
      <c r="D323" s="73">
        <f>'Таблица №8'!E324</f>
        <v>0</v>
      </c>
      <c r="E323" s="73"/>
      <c r="F323" s="58">
        <f>'Таблица №8'!G324</f>
        <v>0</v>
      </c>
      <c r="G323" s="58">
        <f>'Таблица №8'!H324</f>
        <v>400</v>
      </c>
      <c r="H323" s="58">
        <f>'Таблица №8'!I324</f>
        <v>0</v>
      </c>
      <c r="I323" s="58">
        <f>'Таблица №8'!J324</f>
        <v>0</v>
      </c>
    </row>
    <row r="324" spans="1:9" ht="13.5" customHeight="1" outlineLevel="3">
      <c r="A324" s="42" t="str">
        <f>'Таблица №8'!A325</f>
        <v>Закупка товаров, работ и услуг для государственных (муниципальных) нужд</v>
      </c>
      <c r="B324" s="73" t="str">
        <f>'Таблица №8'!C325</f>
        <v>1105</v>
      </c>
      <c r="C324" s="73" t="str">
        <f>'Таблица №8'!D325</f>
        <v>17</v>
      </c>
      <c r="D324" s="73">
        <f>'Таблица №8'!E325</f>
        <v>0</v>
      </c>
      <c r="E324" s="73">
        <f>'Таблица №8'!F325</f>
        <v>200</v>
      </c>
      <c r="F324" s="58">
        <f>'Таблица №8'!G325</f>
        <v>0</v>
      </c>
      <c r="G324" s="58">
        <f>'Таблица №8'!H325</f>
        <v>400</v>
      </c>
      <c r="H324" s="58">
        <f>'Таблица №8'!I325</f>
        <v>0</v>
      </c>
      <c r="I324" s="58">
        <f>'Таблица №8'!J325</f>
        <v>0</v>
      </c>
    </row>
    <row r="325" spans="1:9" ht="12.75" outlineLevel="1">
      <c r="A325" s="42" t="str">
        <f>'Таблица №8'!A326</f>
        <v>Средства массовой информации </v>
      </c>
      <c r="B325" s="73" t="str">
        <f>'Таблица №8'!C326</f>
        <v>1200</v>
      </c>
      <c r="C325" s="73"/>
      <c r="D325" s="73"/>
      <c r="E325" s="73"/>
      <c r="F325" s="58">
        <f>'Таблица №8'!G326</f>
        <v>0</v>
      </c>
      <c r="G325" s="58">
        <f>'Таблица №8'!H326</f>
        <v>2271.5</v>
      </c>
      <c r="H325" s="58">
        <f>'Таблица №8'!I326</f>
        <v>2271.5</v>
      </c>
      <c r="I325" s="58">
        <f>'Таблица №8'!J326</f>
        <v>2271.5</v>
      </c>
    </row>
    <row r="326" spans="1:9" ht="16.5" customHeight="1" outlineLevel="2">
      <c r="A326" s="42" t="str">
        <f>'Таблица №8'!A327</f>
        <v>Периодическая печать и издательства</v>
      </c>
      <c r="B326" s="73" t="str">
        <f>'Таблица №8'!C327</f>
        <v>1202</v>
      </c>
      <c r="C326" s="73"/>
      <c r="D326" s="73"/>
      <c r="E326" s="73"/>
      <c r="F326" s="58">
        <f>'Таблица №8'!G327</f>
        <v>0</v>
      </c>
      <c r="G326" s="58">
        <f>'Таблица №8'!H327</f>
        <v>2271.5</v>
      </c>
      <c r="H326" s="58">
        <f>'Таблица №8'!I327</f>
        <v>2271.5</v>
      </c>
      <c r="I326" s="58">
        <f>'Таблица №8'!J327</f>
        <v>2271.5</v>
      </c>
    </row>
    <row r="327" spans="1:9" ht="36" outlineLevel="2">
      <c r="A327" s="42" t="str">
        <f>'Таблица №8'!A328</f>
        <v>Ведомственная целевая программа "Поддержка средств массовой информации в Алексеевском муниципальном районе на 2022-2024 годы"</v>
      </c>
      <c r="B327" s="73" t="str">
        <f>'Таблица №8'!C328</f>
        <v>1202</v>
      </c>
      <c r="C327" s="73" t="str">
        <f>'Таблица №8'!D328</f>
        <v>61</v>
      </c>
      <c r="D327" s="73">
        <f>'Таблица №8'!E328</f>
        <v>0</v>
      </c>
      <c r="E327" s="73"/>
      <c r="F327" s="58">
        <f>'Таблица №8'!G328</f>
        <v>0</v>
      </c>
      <c r="G327" s="58">
        <f>'Таблица №8'!H328</f>
        <v>2271.5</v>
      </c>
      <c r="H327" s="58">
        <f>'Таблица №8'!I328</f>
        <v>2271.5</v>
      </c>
      <c r="I327" s="58">
        <f>'Таблица №8'!J328</f>
        <v>2271.5</v>
      </c>
    </row>
    <row r="328" spans="1:9" ht="24" outlineLevel="5">
      <c r="A328" s="42" t="str">
        <f>'Таблица №8'!A329</f>
        <v>Предоставление субсидий бюджетным, автономным учреждениям и иным некоммерческим организациям</v>
      </c>
      <c r="B328" s="73" t="str">
        <f>'Таблица №8'!C329</f>
        <v>1202</v>
      </c>
      <c r="C328" s="73" t="str">
        <f>'Таблица №8'!D329</f>
        <v>61</v>
      </c>
      <c r="D328" s="73">
        <f>'Таблица №8'!E329</f>
        <v>0</v>
      </c>
      <c r="E328" s="73">
        <f>'Таблица №8'!F329</f>
        <v>600</v>
      </c>
      <c r="F328" s="58">
        <f>'Таблица №8'!G329</f>
        <v>0</v>
      </c>
      <c r="G328" s="58">
        <f>'Таблица №8'!H329</f>
        <v>1200</v>
      </c>
      <c r="H328" s="58">
        <f>'Таблица №8'!I329</f>
        <v>1200</v>
      </c>
      <c r="I328" s="58">
        <f>'Таблица №8'!J329</f>
        <v>1200</v>
      </c>
    </row>
    <row r="329" spans="1:9" ht="96" outlineLevel="5">
      <c r="A329" s="42" t="str">
        <f>'Таблица №8'!A330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9" s="73" t="str">
        <f>'Таблица №8'!C330</f>
        <v>1202</v>
      </c>
      <c r="C329" s="73" t="str">
        <f>'Таблица №8'!D330</f>
        <v>61</v>
      </c>
      <c r="D329" s="73">
        <f>'Таблица №8'!E330</f>
        <v>0</v>
      </c>
      <c r="E329" s="73">
        <f>'Таблица №8'!F330</f>
        <v>600</v>
      </c>
      <c r="F329" s="58">
        <f>'Таблица №8'!G330</f>
        <v>0</v>
      </c>
      <c r="G329" s="58">
        <f>'Таблица №8'!H330</f>
        <v>1071.5</v>
      </c>
      <c r="H329" s="58">
        <f>'Таблица №8'!I330</f>
        <v>1071.5</v>
      </c>
      <c r="I329" s="58">
        <f>'Таблица №8'!J330</f>
        <v>1071.5</v>
      </c>
    </row>
    <row r="330" spans="1:9" ht="19.5" customHeight="1" outlineLevel="5">
      <c r="A330" s="42" t="str">
        <f>'Таблица №8'!A331</f>
        <v>Обслуживание государственного (муниципального долга)</v>
      </c>
      <c r="B330" s="73" t="str">
        <f>'Таблица №8'!C331</f>
        <v>1300</v>
      </c>
      <c r="C330" s="73"/>
      <c r="D330" s="73"/>
      <c r="E330" s="73"/>
      <c r="F330" s="58">
        <f>'Таблица №8'!G331</f>
        <v>64</v>
      </c>
      <c r="G330" s="58">
        <f>'Таблица №8'!H331</f>
        <v>970</v>
      </c>
      <c r="H330" s="58">
        <f>'Таблица №8'!I331</f>
        <v>6</v>
      </c>
      <c r="I330" s="58">
        <f>'Таблица №8'!J331</f>
        <v>6</v>
      </c>
    </row>
    <row r="331" spans="1:9" ht="28.5" customHeight="1" outlineLevel="5">
      <c r="A331" s="42" t="str">
        <f>'Таблица №8'!A332</f>
        <v>Обслуживание государственного (муниципального) внутреннего долга </v>
      </c>
      <c r="B331" s="73" t="str">
        <f>'Таблица №8'!C332</f>
        <v>1301</v>
      </c>
      <c r="C331" s="73"/>
      <c r="D331" s="73"/>
      <c r="E331" s="73"/>
      <c r="F331" s="58">
        <f>'Таблица №8'!G332</f>
        <v>64</v>
      </c>
      <c r="G331" s="58">
        <f>'Таблица №8'!H332</f>
        <v>970</v>
      </c>
      <c r="H331" s="58">
        <f>'Таблица №8'!I332</f>
        <v>6</v>
      </c>
      <c r="I331" s="58">
        <f>'Таблица №8'!J332</f>
        <v>6</v>
      </c>
    </row>
    <row r="332" spans="1:9" ht="24" outlineLevel="5">
      <c r="A332" s="42" t="str">
        <f>'Таблица №8'!A333</f>
        <v>Непрограммные расходы органов местного самоуправления Алексеевского муниципального района</v>
      </c>
      <c r="B332" s="73" t="str">
        <f>'Таблица №8'!C333</f>
        <v>1301</v>
      </c>
      <c r="C332" s="73" t="str">
        <f>'Таблица №8'!D333</f>
        <v>99</v>
      </c>
      <c r="D332" s="73">
        <f>'Таблица №8'!E333</f>
        <v>0</v>
      </c>
      <c r="E332" s="73"/>
      <c r="F332" s="58">
        <f>'Таблица №8'!G333</f>
        <v>64</v>
      </c>
      <c r="G332" s="58">
        <f>'Таблица №8'!H333</f>
        <v>970</v>
      </c>
      <c r="H332" s="58">
        <f>'Таблица №8'!I333</f>
        <v>6</v>
      </c>
      <c r="I332" s="58">
        <f>'Таблица №8'!J333</f>
        <v>6</v>
      </c>
    </row>
    <row r="333" spans="1:9" ht="20.25" customHeight="1" outlineLevel="5">
      <c r="A333" s="42" t="str">
        <f>'Таблица №8'!A334</f>
        <v>Обслуживание государственного (муниципального) долга</v>
      </c>
      <c r="B333" s="73" t="str">
        <f>'Таблица №8'!C334</f>
        <v>1301</v>
      </c>
      <c r="C333" s="73" t="str">
        <f>'Таблица №8'!D334</f>
        <v>99</v>
      </c>
      <c r="D333" s="73">
        <f>'Таблица №8'!E334</f>
        <v>0</v>
      </c>
      <c r="E333" s="73">
        <f>'Таблица №8'!F334</f>
        <v>700</v>
      </c>
      <c r="F333" s="58">
        <f>'Таблица №8'!G334</f>
        <v>64</v>
      </c>
      <c r="G333" s="58">
        <f>'Таблица №8'!H334</f>
        <v>970</v>
      </c>
      <c r="H333" s="58">
        <f>'Таблица №8'!I334</f>
        <v>6</v>
      </c>
      <c r="I333" s="58">
        <f>'Таблица №8'!J334</f>
        <v>6</v>
      </c>
    </row>
    <row r="334" spans="1:9" ht="30.75" customHeight="1" outlineLevel="5">
      <c r="A334" s="42" t="str">
        <f>'Таблица №8'!A335</f>
        <v>Межбюджетные трансферты общего характера бюджетам бюджетной системы Российской Федерации</v>
      </c>
      <c r="B334" s="73" t="str">
        <f>'Таблица №8'!C335</f>
        <v>1400</v>
      </c>
      <c r="C334" s="73"/>
      <c r="D334" s="73"/>
      <c r="E334" s="73"/>
      <c r="F334" s="58">
        <f>'Таблица №8'!G335</f>
        <v>1700</v>
      </c>
      <c r="G334" s="58">
        <f>'Таблица №8'!H335</f>
        <v>17343.5</v>
      </c>
      <c r="H334" s="58">
        <f>'Таблица №8'!I335</f>
        <v>0</v>
      </c>
      <c r="I334" s="58">
        <f>'Таблица №8'!J335</f>
        <v>0</v>
      </c>
    </row>
    <row r="335" spans="1:9" ht="18.75" customHeight="1" outlineLevel="5">
      <c r="A335" s="42" t="str">
        <f>'Таблица №8'!A336</f>
        <v>Прочие межбюджетные трансферты общего характера</v>
      </c>
      <c r="B335" s="73" t="str">
        <f>'Таблица №8'!C336</f>
        <v>1403</v>
      </c>
      <c r="C335" s="73"/>
      <c r="D335" s="73"/>
      <c r="E335" s="73"/>
      <c r="F335" s="58">
        <f>'Таблица №8'!G336</f>
        <v>1700</v>
      </c>
      <c r="G335" s="58">
        <f>'Таблица №8'!H336</f>
        <v>17343.5</v>
      </c>
      <c r="H335" s="58">
        <f>'Таблица №8'!I336</f>
        <v>0</v>
      </c>
      <c r="I335" s="58">
        <f>'Таблица №8'!J336</f>
        <v>0</v>
      </c>
    </row>
    <row r="336" spans="1:9" ht="17.25" customHeight="1" outlineLevel="5">
      <c r="A336" s="42" t="str">
        <f>'Таблица №8'!A337</f>
        <v>Непрограммные расходы органов местного самоуправления Алексеевского муниципального района</v>
      </c>
      <c r="B336" s="73" t="str">
        <f>'Таблица №8'!C337</f>
        <v>1403</v>
      </c>
      <c r="C336" s="73" t="str">
        <f>'Таблица №8'!D337</f>
        <v>99</v>
      </c>
      <c r="D336" s="73">
        <f>'Таблица №8'!E337</f>
        <v>0</v>
      </c>
      <c r="E336" s="73"/>
      <c r="F336" s="58">
        <f>'Таблица №8'!G337</f>
        <v>1700</v>
      </c>
      <c r="G336" s="58">
        <f>'Таблица №8'!H337</f>
        <v>17343.5</v>
      </c>
      <c r="H336" s="58">
        <f>'Таблица №8'!I337</f>
        <v>0</v>
      </c>
      <c r="I336" s="58">
        <f>'Таблица №8'!J337</f>
        <v>0</v>
      </c>
    </row>
    <row r="337" spans="1:9" ht="12.75">
      <c r="A337" s="42" t="str">
        <f>'Таблица №8'!A338</f>
        <v>Межбюджетные трансферты</v>
      </c>
      <c r="B337" s="73" t="str">
        <f>'Таблица №8'!C338</f>
        <v>1403</v>
      </c>
      <c r="C337" s="73" t="str">
        <f>'Таблица №8'!D338</f>
        <v>99</v>
      </c>
      <c r="D337" s="73">
        <f>'Таблица №8'!E338</f>
        <v>0</v>
      </c>
      <c r="E337" s="73">
        <f>'Таблица №8'!F338</f>
        <v>500</v>
      </c>
      <c r="F337" s="58">
        <f>'Таблица №8'!G338</f>
        <v>1700</v>
      </c>
      <c r="G337" s="58">
        <f>'Таблица №8'!H338</f>
        <v>17343.5</v>
      </c>
      <c r="H337" s="58">
        <f>'Таблица №8'!I338</f>
        <v>0</v>
      </c>
      <c r="I337" s="58">
        <f>'Таблица №8'!J338</f>
        <v>0</v>
      </c>
    </row>
    <row r="338" spans="1:9" ht="12.75">
      <c r="A338" s="42" t="str">
        <f>'Таблица №8'!A339</f>
        <v>Всего </v>
      </c>
      <c r="B338" s="73"/>
      <c r="C338" s="73"/>
      <c r="D338" s="73"/>
      <c r="E338" s="73"/>
      <c r="F338" s="58">
        <f>'Таблица №8'!G339</f>
        <v>-1.8474111129762605E-13</v>
      </c>
      <c r="G338" s="58">
        <f>'Таблица №8'!H339</f>
        <v>471657.34</v>
      </c>
      <c r="H338" s="58">
        <f>'Таблица №8'!I339</f>
        <v>366990.99999999994</v>
      </c>
      <c r="I338" s="58">
        <f>'Таблица №8'!J339</f>
        <v>371878.19999999995</v>
      </c>
    </row>
    <row r="339" spans="1:6" ht="12.75">
      <c r="A339" s="2"/>
      <c r="B339" s="2"/>
      <c r="C339" s="2"/>
      <c r="D339" s="2"/>
      <c r="E339" s="2"/>
      <c r="F339" s="33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3">
      <selection activeCell="P39" sqref="P39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7.8515625" style="17" customWidth="1"/>
    <col min="4" max="4" width="11.28125" style="17" customWidth="1"/>
    <col min="5" max="5" width="11.8515625" style="17" customWidth="1"/>
    <col min="6" max="6" width="10.8515625" style="17" bestFit="1" customWidth="1"/>
    <col min="7" max="16384" width="9.140625" style="17" customWidth="1"/>
  </cols>
  <sheetData>
    <row r="1" spans="1:6" ht="16.5">
      <c r="A1" s="15" t="s">
        <v>119</v>
      </c>
      <c r="B1" s="16"/>
      <c r="C1" s="109" t="s">
        <v>345</v>
      </c>
      <c r="D1" s="109"/>
      <c r="E1" s="109"/>
      <c r="F1" s="109"/>
    </row>
    <row r="2" spans="1:6" ht="16.5">
      <c r="A2" s="15"/>
      <c r="B2" s="16"/>
      <c r="C2" s="109" t="s">
        <v>120</v>
      </c>
      <c r="D2" s="109"/>
      <c r="E2" s="109"/>
      <c r="F2" s="109"/>
    </row>
    <row r="3" spans="1:6" ht="16.5">
      <c r="A3" s="15"/>
      <c r="B3" s="16"/>
      <c r="C3" s="109" t="s">
        <v>121</v>
      </c>
      <c r="D3" s="109"/>
      <c r="E3" s="109"/>
      <c r="F3" s="109"/>
    </row>
    <row r="4" spans="1:6" ht="16.5">
      <c r="A4" s="15"/>
      <c r="B4" s="16"/>
      <c r="C4" s="109" t="s">
        <v>147</v>
      </c>
      <c r="D4" s="109"/>
      <c r="E4" s="109"/>
      <c r="F4" s="109"/>
    </row>
    <row r="5" spans="1:6" ht="41.25" customHeight="1">
      <c r="A5" s="110" t="s">
        <v>330</v>
      </c>
      <c r="B5" s="110"/>
      <c r="C5" s="110"/>
      <c r="D5" s="110"/>
      <c r="E5" s="110"/>
      <c r="F5" s="110"/>
    </row>
    <row r="6" spans="1:6" ht="16.5">
      <c r="A6" s="18" t="s">
        <v>122</v>
      </c>
      <c r="B6" s="16"/>
      <c r="C6" s="108"/>
      <c r="D6" s="108"/>
      <c r="E6" s="108"/>
      <c r="F6" s="81" t="s">
        <v>273</v>
      </c>
    </row>
    <row r="7" spans="1:6" ht="35.25" customHeight="1">
      <c r="A7" s="37" t="s">
        <v>123</v>
      </c>
      <c r="B7" s="37" t="s">
        <v>124</v>
      </c>
      <c r="C7" s="44" t="s">
        <v>324</v>
      </c>
      <c r="D7" s="31" t="s">
        <v>283</v>
      </c>
      <c r="E7" s="31" t="s">
        <v>308</v>
      </c>
      <c r="F7" s="31" t="s">
        <v>325</v>
      </c>
    </row>
    <row r="8" spans="1:6" ht="16.5" customHeight="1">
      <c r="A8" s="75" t="s">
        <v>41</v>
      </c>
      <c r="B8" s="76" t="s">
        <v>125</v>
      </c>
      <c r="C8" s="77">
        <f>SUM(C9:C17)</f>
        <v>-264</v>
      </c>
      <c r="D8" s="77">
        <f>SUM(D9:D17)</f>
        <v>74732.05694000001</v>
      </c>
      <c r="E8" s="77">
        <f>SUM(E9:E17)</f>
        <v>47422.15694</v>
      </c>
      <c r="F8" s="77">
        <f>SUM(F9:F17)</f>
        <v>48129.556939999995</v>
      </c>
    </row>
    <row r="9" spans="1:6" ht="45" customHeight="1">
      <c r="A9" s="41" t="s">
        <v>42</v>
      </c>
      <c r="B9" s="39" t="s">
        <v>33</v>
      </c>
      <c r="C9" s="40">
        <f>SUM('Таблица №7'!F11)</f>
        <v>43</v>
      </c>
      <c r="D9" s="40">
        <f>SUM('Таблица №7'!G11)</f>
        <v>2123</v>
      </c>
      <c r="E9" s="40">
        <f>SUM('Таблица №7'!H11)</f>
        <v>2080</v>
      </c>
      <c r="F9" s="40">
        <f>SUM('Таблица №7'!I11)</f>
        <v>2080</v>
      </c>
    </row>
    <row r="10" spans="1:6" ht="60.75" customHeight="1">
      <c r="A10" s="41" t="s">
        <v>28</v>
      </c>
      <c r="B10" s="39" t="s">
        <v>25</v>
      </c>
      <c r="C10" s="40">
        <f>SUM('Таблица №7'!F14)</f>
        <v>9.5</v>
      </c>
      <c r="D10" s="40">
        <f>SUM('Таблица №7'!G14)</f>
        <v>543</v>
      </c>
      <c r="E10" s="40">
        <f>SUM('Таблица №7'!H14)</f>
        <v>533.5</v>
      </c>
      <c r="F10" s="40">
        <f>SUM('Таблица №7'!I14)</f>
        <v>533.5</v>
      </c>
    </row>
    <row r="11" spans="1:6" ht="62.25" customHeight="1">
      <c r="A11" s="41" t="s">
        <v>40</v>
      </c>
      <c r="B11" s="39" t="s">
        <v>34</v>
      </c>
      <c r="C11" s="40">
        <f>SUM('Таблица №7'!F20)</f>
        <v>2571.95</v>
      </c>
      <c r="D11" s="40">
        <f>SUM('Таблица №7'!G20)</f>
        <v>36152.9</v>
      </c>
      <c r="E11" s="40">
        <f>SUM('Таблица №7'!H20)</f>
        <v>33479.45</v>
      </c>
      <c r="F11" s="40">
        <f>SUM('Таблица №7'!I20)</f>
        <v>33479.45</v>
      </c>
    </row>
    <row r="12" spans="1:6" ht="15" customHeight="1">
      <c r="A12" s="41" t="s">
        <v>43</v>
      </c>
      <c r="B12" s="39" t="s">
        <v>35</v>
      </c>
      <c r="C12" s="40">
        <f>SUM('Таблица №8'!G51)</f>
        <v>0</v>
      </c>
      <c r="D12" s="40">
        <f>SUM('Таблица №8'!H51)</f>
        <v>0</v>
      </c>
      <c r="E12" s="40">
        <f>SUM('Таблица №8'!I51)</f>
        <v>1</v>
      </c>
      <c r="F12" s="40">
        <f>SUM('Таблица №8'!J51)</f>
        <v>0.9</v>
      </c>
    </row>
    <row r="13" spans="1:6" ht="42.75" customHeight="1">
      <c r="A13" s="41" t="s">
        <v>31</v>
      </c>
      <c r="B13" s="39" t="s">
        <v>126</v>
      </c>
      <c r="C13" s="40">
        <f>SUM('Таблица №7'!F44)</f>
        <v>60.8</v>
      </c>
      <c r="D13" s="40">
        <f>SUM('Таблица №7'!G44)</f>
        <v>1713.3</v>
      </c>
      <c r="E13" s="40">
        <f>SUM('Таблица №7'!H44)</f>
        <v>1652.5</v>
      </c>
      <c r="F13" s="40">
        <f>SUM('Таблица №7'!I44)</f>
        <v>1652.5</v>
      </c>
    </row>
    <row r="14" spans="1:6" ht="1.5" customHeight="1" hidden="1">
      <c r="A14" s="41" t="s">
        <v>44</v>
      </c>
      <c r="B14" s="39" t="s">
        <v>36</v>
      </c>
      <c r="C14" s="40">
        <f>SUM('Таблица №7'!F51)</f>
        <v>0</v>
      </c>
      <c r="D14" s="40">
        <f>SUM('Таблица №7'!G51)</f>
        <v>0</v>
      </c>
      <c r="E14" s="40">
        <f>SUM('Таблица №7'!H51)</f>
        <v>0</v>
      </c>
      <c r="F14" s="40">
        <f>SUM('Таблица №7'!I51)</f>
        <v>0</v>
      </c>
    </row>
    <row r="15" spans="1:6" ht="16.5" customHeight="1">
      <c r="A15" s="41" t="s">
        <v>45</v>
      </c>
      <c r="B15" s="39" t="s">
        <v>38</v>
      </c>
      <c r="C15" s="40">
        <f>SUM('Таблица №7'!F55)</f>
        <v>0</v>
      </c>
      <c r="D15" s="40">
        <f>SUM('Таблица №7'!G55)</f>
        <v>320</v>
      </c>
      <c r="E15" s="40">
        <f>SUM('Таблица №7'!H55)</f>
        <v>320</v>
      </c>
      <c r="F15" s="40">
        <f>SUM('Таблица №7'!I55)</f>
        <v>320</v>
      </c>
    </row>
    <row r="16" spans="1:6" ht="16.5" customHeight="1">
      <c r="A16" s="41" t="s">
        <v>29</v>
      </c>
      <c r="B16" s="39" t="s">
        <v>46</v>
      </c>
      <c r="C16" s="40">
        <f>SUM('Таблица №7'!F57)-C17</f>
        <v>-2949.25</v>
      </c>
      <c r="D16" s="40">
        <f>SUM('Таблица №7'!G57)-D17</f>
        <v>33879.85694</v>
      </c>
      <c r="E16" s="40">
        <f>SUM('Таблица №7'!H57)-E17</f>
        <v>6114.40694</v>
      </c>
      <c r="F16" s="40">
        <f>SUM('Таблица №7'!I57)-F17</f>
        <v>3515.00694</v>
      </c>
    </row>
    <row r="17" spans="1:6" ht="16.5" customHeight="1">
      <c r="A17" s="41" t="s">
        <v>29</v>
      </c>
      <c r="B17" s="39" t="s">
        <v>47</v>
      </c>
      <c r="C17" s="40">
        <f>SUM('Таблица №7'!F92)</f>
        <v>0</v>
      </c>
      <c r="D17" s="40">
        <f>SUM('Таблица №7'!G92)</f>
        <v>0</v>
      </c>
      <c r="E17" s="40">
        <f>SUM('Таблица №7'!H92)</f>
        <v>3241.3</v>
      </c>
      <c r="F17" s="40">
        <f>SUM('Таблица №7'!I92)</f>
        <v>6548.2</v>
      </c>
    </row>
    <row r="18" spans="1:6" ht="16.5" customHeight="1">
      <c r="A18" s="75" t="s">
        <v>110</v>
      </c>
      <c r="B18" s="76" t="s">
        <v>127</v>
      </c>
      <c r="C18" s="77">
        <f>SUM(C19)</f>
        <v>0</v>
      </c>
      <c r="D18" s="77">
        <f>SUM(D19)</f>
        <v>20</v>
      </c>
      <c r="E18" s="77">
        <f>SUM(E19)</f>
        <v>20</v>
      </c>
      <c r="F18" s="77">
        <f>SUM(F19)</f>
        <v>20</v>
      </c>
    </row>
    <row r="19" spans="1:6" ht="16.5" customHeight="1">
      <c r="A19" s="41" t="s">
        <v>50</v>
      </c>
      <c r="B19" s="39" t="s">
        <v>49</v>
      </c>
      <c r="C19" s="40">
        <f>SUM('Таблица №7'!F93)</f>
        <v>0</v>
      </c>
      <c r="D19" s="40">
        <f>SUM('Таблица №7'!G93)</f>
        <v>20</v>
      </c>
      <c r="E19" s="40">
        <f>SUM('Таблица №7'!H93)</f>
        <v>20</v>
      </c>
      <c r="F19" s="40">
        <f>SUM('Таблица №7'!I93)</f>
        <v>20</v>
      </c>
    </row>
    <row r="20" spans="1:6" ht="27.75" customHeight="1">
      <c r="A20" s="75" t="s">
        <v>111</v>
      </c>
      <c r="B20" s="76" t="s">
        <v>115</v>
      </c>
      <c r="C20" s="77">
        <f>SUM(C21:C22)</f>
        <v>0</v>
      </c>
      <c r="D20" s="77">
        <f>SUM(D21:D22)</f>
        <v>70</v>
      </c>
      <c r="E20" s="77">
        <f>SUM(E21:E22)</f>
        <v>70</v>
      </c>
      <c r="F20" s="77">
        <f>SUM(F21:F22)</f>
        <v>70</v>
      </c>
    </row>
    <row r="21" spans="1:6" ht="16.5" customHeight="1">
      <c r="A21" s="41" t="s">
        <v>51</v>
      </c>
      <c r="B21" s="39" t="s">
        <v>289</v>
      </c>
      <c r="C21" s="40">
        <f>SUM('Таблица №7'!F99)</f>
        <v>0</v>
      </c>
      <c r="D21" s="40">
        <f>SUM('Таблица №7'!G99)</f>
        <v>20</v>
      </c>
      <c r="E21" s="40">
        <f>SUM('Таблица №7'!H99)</f>
        <v>20</v>
      </c>
      <c r="F21" s="40">
        <f>SUM('Таблица №7'!I99)</f>
        <v>20</v>
      </c>
    </row>
    <row r="22" spans="1:6" ht="42.75" customHeight="1">
      <c r="A22" s="41" t="s">
        <v>288</v>
      </c>
      <c r="B22" s="39" t="s">
        <v>287</v>
      </c>
      <c r="C22" s="40">
        <f>SUM('Таблица №7'!F102)</f>
        <v>0</v>
      </c>
      <c r="D22" s="40">
        <f>SUM('Таблица №7'!G102)</f>
        <v>50</v>
      </c>
      <c r="E22" s="40">
        <f>SUM('Таблица №7'!H102)</f>
        <v>50</v>
      </c>
      <c r="F22" s="40">
        <f>SUM('Таблица №7'!I102)</f>
        <v>50</v>
      </c>
    </row>
    <row r="23" spans="1:6" ht="15.75" customHeight="1">
      <c r="A23" s="75" t="s">
        <v>59</v>
      </c>
      <c r="B23" s="76" t="s">
        <v>116</v>
      </c>
      <c r="C23" s="77">
        <f>SUM(C24:C26)</f>
        <v>0</v>
      </c>
      <c r="D23" s="77">
        <f>SUM(D24:D26)</f>
        <v>29524</v>
      </c>
      <c r="E23" s="77">
        <f>SUM(E24:E26)</f>
        <v>27846.699999999997</v>
      </c>
      <c r="F23" s="77">
        <f>SUM(F24:F26)</f>
        <v>20386.4</v>
      </c>
    </row>
    <row r="24" spans="1:6" ht="15.75" customHeight="1">
      <c r="A24" s="41" t="s">
        <v>141</v>
      </c>
      <c r="B24" s="39" t="s">
        <v>140</v>
      </c>
      <c r="C24" s="40">
        <f>SUM('Таблица №7'!F109)</f>
        <v>0</v>
      </c>
      <c r="D24" s="40">
        <f>SUM('Таблица №7'!G109)</f>
        <v>143.5</v>
      </c>
      <c r="E24" s="40">
        <f>SUM('Таблица №7'!H109)</f>
        <v>143.5</v>
      </c>
      <c r="F24" s="40">
        <f>SUM('Таблица №7'!I109)</f>
        <v>143.5</v>
      </c>
    </row>
    <row r="25" spans="1:6" ht="15.75" customHeight="1">
      <c r="A25" s="41" t="s">
        <v>52</v>
      </c>
      <c r="B25" s="39" t="s">
        <v>117</v>
      </c>
      <c r="C25" s="40">
        <f>SUM('Таблица №7'!F113)</f>
        <v>0</v>
      </c>
      <c r="D25" s="40">
        <f>SUM('Таблица №7'!G113)</f>
        <v>28880.5</v>
      </c>
      <c r="E25" s="40">
        <f>SUM('Таблица №7'!H113)</f>
        <v>26390.1</v>
      </c>
      <c r="F25" s="40">
        <f>SUM('Таблица №7'!I113)</f>
        <v>19139</v>
      </c>
    </row>
    <row r="26" spans="1:6" ht="15.75" customHeight="1">
      <c r="A26" s="41" t="s">
        <v>53</v>
      </c>
      <c r="B26" s="39" t="s">
        <v>118</v>
      </c>
      <c r="C26" s="40">
        <f>SUM('Таблица №7'!F121)</f>
        <v>0</v>
      </c>
      <c r="D26" s="40">
        <f>SUM('Таблица №7'!G121)</f>
        <v>500</v>
      </c>
      <c r="E26" s="40">
        <f>SUM('Таблица №7'!H121)</f>
        <v>1313.1</v>
      </c>
      <c r="F26" s="40">
        <f>SUM('Таблица №7'!I121)</f>
        <v>1103.9</v>
      </c>
    </row>
    <row r="27" spans="1:6" ht="15.75" customHeight="1">
      <c r="A27" s="75" t="s">
        <v>56</v>
      </c>
      <c r="B27" s="76" t="s">
        <v>128</v>
      </c>
      <c r="C27" s="77">
        <f>SUM(C28:C29)</f>
        <v>-1200</v>
      </c>
      <c r="D27" s="77">
        <f>SUM(D28:D29)</f>
        <v>8631.9</v>
      </c>
      <c r="E27" s="77">
        <f>SUM(E28:E29)</f>
        <v>8196.5</v>
      </c>
      <c r="F27" s="77">
        <f>SUM(F28:F29)</f>
        <v>8196.5</v>
      </c>
    </row>
    <row r="28" spans="1:6" ht="14.25" customHeight="1">
      <c r="A28" s="41" t="s">
        <v>57</v>
      </c>
      <c r="B28" s="39" t="s">
        <v>54</v>
      </c>
      <c r="C28" s="40">
        <f>SUM('Таблица №7'!F133)</f>
        <v>-1700</v>
      </c>
      <c r="D28" s="40">
        <f>SUM('Таблица №7'!G133)</f>
        <v>3620.6</v>
      </c>
      <c r="E28" s="40">
        <f>SUM('Таблица №7'!H133)</f>
        <v>3685.2</v>
      </c>
      <c r="F28" s="40">
        <f>SUM('Таблица №7'!I133)</f>
        <v>3685.2</v>
      </c>
    </row>
    <row r="29" spans="1:6" ht="15">
      <c r="A29" s="41" t="s">
        <v>129</v>
      </c>
      <c r="B29" s="39" t="s">
        <v>130</v>
      </c>
      <c r="C29" s="40">
        <f>SUM('Таблица №7'!F146)</f>
        <v>500</v>
      </c>
      <c r="D29" s="40">
        <f>SUM('Таблица №7'!G146)</f>
        <v>5011.3</v>
      </c>
      <c r="E29" s="40">
        <f>SUM('Таблица №7'!H146)</f>
        <v>4511.3</v>
      </c>
      <c r="F29" s="40">
        <f>SUM('Таблица №7'!I146)</f>
        <v>4511.3</v>
      </c>
    </row>
    <row r="30" spans="1:6" ht="15.75" customHeight="1">
      <c r="A30" s="75" t="s">
        <v>112</v>
      </c>
      <c r="B30" s="76" t="s">
        <v>58</v>
      </c>
      <c r="C30" s="77">
        <f>SUM(C31)</f>
        <v>0</v>
      </c>
      <c r="D30" s="77">
        <f>SUM(D31)</f>
        <v>20</v>
      </c>
      <c r="E30" s="77">
        <f>SUM(E31)</f>
        <v>0</v>
      </c>
      <c r="F30" s="77">
        <f>SUM(F31)</f>
        <v>0</v>
      </c>
    </row>
    <row r="31" spans="1:6" ht="15.75" customHeight="1">
      <c r="A31" s="41" t="s">
        <v>60</v>
      </c>
      <c r="B31" s="39" t="s">
        <v>317</v>
      </c>
      <c r="C31" s="40">
        <f>SUM('Таблица №7'!F152)</f>
        <v>0</v>
      </c>
      <c r="D31" s="40">
        <f>SUM('Таблица №7'!G152)</f>
        <v>20</v>
      </c>
      <c r="E31" s="40">
        <f>SUM('Таблица №7'!H152)</f>
        <v>0</v>
      </c>
      <c r="F31" s="40">
        <f>SUM('Таблица №7'!I152)</f>
        <v>0</v>
      </c>
    </row>
    <row r="32" spans="1:6" ht="18" customHeight="1">
      <c r="A32" s="75" t="s">
        <v>64</v>
      </c>
      <c r="B32" s="76" t="s">
        <v>61</v>
      </c>
      <c r="C32" s="77">
        <f>SUM(C33:C37)</f>
        <v>-300</v>
      </c>
      <c r="D32" s="77">
        <f>SUM(D33:D37)</f>
        <v>274387.14306000003</v>
      </c>
      <c r="E32" s="77">
        <f>SUM(E33:E37)</f>
        <v>243741.44305999996</v>
      </c>
      <c r="F32" s="77">
        <f>SUM(F33:F37)</f>
        <v>255381.24305999995</v>
      </c>
    </row>
    <row r="33" spans="1:6" ht="18" customHeight="1">
      <c r="A33" s="41" t="s">
        <v>63</v>
      </c>
      <c r="B33" s="39" t="s">
        <v>62</v>
      </c>
      <c r="C33" s="40">
        <f>SUM('Таблица №7'!F157)</f>
        <v>0</v>
      </c>
      <c r="D33" s="40">
        <f>SUM('Таблица №7'!G157)</f>
        <v>39859.244959999996</v>
      </c>
      <c r="E33" s="40">
        <f>SUM('Таблица №7'!H157)</f>
        <v>39859.244959999996</v>
      </c>
      <c r="F33" s="40">
        <f>SUM('Таблица №7'!I157)</f>
        <v>39859.244959999996</v>
      </c>
    </row>
    <row r="34" spans="1:6" ht="18" customHeight="1">
      <c r="A34" s="41" t="s">
        <v>65</v>
      </c>
      <c r="B34" s="39" t="s">
        <v>70</v>
      </c>
      <c r="C34" s="40">
        <f>SUM('Таблица №7'!F179)</f>
        <v>0</v>
      </c>
      <c r="D34" s="40">
        <f>SUM('Таблица №7'!G179)</f>
        <v>215182.59810000003</v>
      </c>
      <c r="E34" s="40">
        <f>SUM('Таблица №7'!H179)</f>
        <v>184236.89809999996</v>
      </c>
      <c r="F34" s="40">
        <f>SUM('Таблица №7'!I179)</f>
        <v>195876.69809999998</v>
      </c>
    </row>
    <row r="35" spans="1:6" ht="18" customHeight="1">
      <c r="A35" s="41" t="s">
        <v>203</v>
      </c>
      <c r="B35" s="39" t="s">
        <v>202</v>
      </c>
      <c r="C35" s="40">
        <f>SUM('Таблица №7'!F218)</f>
        <v>-100</v>
      </c>
      <c r="D35" s="40">
        <f>SUM('Таблица №7'!G218)</f>
        <v>10200</v>
      </c>
      <c r="E35" s="40">
        <f>SUM('Таблица №7'!H218)</f>
        <v>10300</v>
      </c>
      <c r="F35" s="40">
        <f>SUM('Таблица №7'!I218)</f>
        <v>10300</v>
      </c>
    </row>
    <row r="36" spans="1:6" ht="18" customHeight="1">
      <c r="A36" s="41" t="s">
        <v>71</v>
      </c>
      <c r="B36" s="39" t="s">
        <v>290</v>
      </c>
      <c r="C36" s="40">
        <f>SUM('Таблица №7'!F226)</f>
        <v>-200</v>
      </c>
      <c r="D36" s="40">
        <f>SUM('Таблица №7'!G226)</f>
        <v>4970.5</v>
      </c>
      <c r="E36" s="40">
        <f>SUM('Таблица №7'!H226)</f>
        <v>5170.5</v>
      </c>
      <c r="F36" s="40">
        <f>SUM('Таблица №7'!I226)</f>
        <v>5170.5</v>
      </c>
    </row>
    <row r="37" spans="1:6" ht="18" customHeight="1">
      <c r="A37" s="41" t="s">
        <v>73</v>
      </c>
      <c r="B37" s="39" t="s">
        <v>72</v>
      </c>
      <c r="C37" s="40">
        <f>SUM('Таблица №7'!F239)</f>
        <v>0</v>
      </c>
      <c r="D37" s="40">
        <f>SUM('Таблица №7'!G239)</f>
        <v>4174.8</v>
      </c>
      <c r="E37" s="40">
        <f>SUM('Таблица №7'!H239)</f>
        <v>4174.8</v>
      </c>
      <c r="F37" s="40">
        <f>SUM('Таблица №7'!I239)</f>
        <v>4174.8</v>
      </c>
    </row>
    <row r="38" spans="1:6" ht="18" customHeight="1">
      <c r="A38" s="75" t="s">
        <v>113</v>
      </c>
      <c r="B38" s="76" t="s">
        <v>131</v>
      </c>
      <c r="C38" s="77">
        <f>SUM(C39:C41)</f>
        <v>0</v>
      </c>
      <c r="D38" s="77">
        <f>SUM(D39:D41)</f>
        <v>34882.44</v>
      </c>
      <c r="E38" s="77">
        <f>SUM(E39:E41)</f>
        <v>12300</v>
      </c>
      <c r="F38" s="77">
        <f>SUM(F39:F41)</f>
        <v>12300</v>
      </c>
    </row>
    <row r="39" spans="1:6" ht="18" customHeight="1">
      <c r="A39" s="41" t="s">
        <v>80</v>
      </c>
      <c r="B39" s="39" t="s">
        <v>114</v>
      </c>
      <c r="C39" s="40">
        <f>SUM('Таблица №7'!F251)</f>
        <v>0</v>
      </c>
      <c r="D39" s="40">
        <f>SUM('Таблица №7'!G251)</f>
        <v>34389.14</v>
      </c>
      <c r="E39" s="40">
        <f>SUM('Таблица №7'!H251)</f>
        <v>11806.7</v>
      </c>
      <c r="F39" s="40">
        <f>SUM('Таблица №7'!I251)</f>
        <v>11806.7</v>
      </c>
    </row>
    <row r="40" spans="1:6" ht="15.75" customHeight="1">
      <c r="A40" s="41" t="s">
        <v>81</v>
      </c>
      <c r="B40" s="39" t="s">
        <v>78</v>
      </c>
      <c r="C40" s="40">
        <f>SUM('Таблица №7'!F268)</f>
        <v>0</v>
      </c>
      <c r="D40" s="40">
        <f>SUM('Таблица №7'!G268)</f>
        <v>493.3</v>
      </c>
      <c r="E40" s="40">
        <f>SUM('Таблица №7'!H268)</f>
        <v>493.3</v>
      </c>
      <c r="F40" s="40">
        <f>SUM('Таблица №7'!I268)</f>
        <v>493.3</v>
      </c>
    </row>
    <row r="41" spans="1:6" ht="20.25" customHeight="1" hidden="1">
      <c r="A41" s="41" t="s">
        <v>82</v>
      </c>
      <c r="B41" s="39" t="s">
        <v>79</v>
      </c>
      <c r="C41" s="40">
        <f>SUM('Таблица №7'!F270)</f>
        <v>0</v>
      </c>
      <c r="D41" s="40">
        <f>SUM('Таблица №7'!G270)</f>
        <v>0</v>
      </c>
      <c r="E41" s="40">
        <f>SUM('Таблица №7'!H270)</f>
        <v>0</v>
      </c>
      <c r="F41" s="40">
        <f>SUM('Таблица №7'!I270)</f>
        <v>0</v>
      </c>
    </row>
    <row r="42" spans="1:6" ht="18" customHeight="1" hidden="1">
      <c r="A42" s="75" t="s">
        <v>206</v>
      </c>
      <c r="B42" s="76" t="s">
        <v>205</v>
      </c>
      <c r="C42" s="77">
        <f>SUM(C43)</f>
        <v>0</v>
      </c>
      <c r="D42" s="77">
        <f>SUM(D43)</f>
        <v>0</v>
      </c>
      <c r="E42" s="77">
        <f>SUM(E43)</f>
        <v>0</v>
      </c>
      <c r="F42" s="77">
        <f>SUM(F43)</f>
        <v>0</v>
      </c>
    </row>
    <row r="43" spans="1:6" ht="0.75" customHeight="1" hidden="1">
      <c r="A43" s="41" t="s">
        <v>208</v>
      </c>
      <c r="B43" s="39" t="s">
        <v>207</v>
      </c>
      <c r="C43" s="40">
        <f>SUM('Таблица №7'!F275)</f>
        <v>0</v>
      </c>
      <c r="D43" s="40">
        <f>SUM('Таблица №7'!G275)</f>
        <v>0</v>
      </c>
      <c r="E43" s="40">
        <f>SUM('Таблица №7'!H275)</f>
        <v>0</v>
      </c>
      <c r="F43" s="40">
        <f>SUM('Таблица №7'!I275)</f>
        <v>0</v>
      </c>
    </row>
    <row r="44" spans="1:6" ht="18" customHeight="1">
      <c r="A44" s="75">
        <v>1000</v>
      </c>
      <c r="B44" s="76" t="s">
        <v>83</v>
      </c>
      <c r="C44" s="77">
        <f>SUM(C45:C48)</f>
        <v>0</v>
      </c>
      <c r="D44" s="77">
        <f>SUM(D45:D48)</f>
        <v>28404.8</v>
      </c>
      <c r="E44" s="77">
        <f>SUM(E45:E48)</f>
        <v>25116.699999999997</v>
      </c>
      <c r="F44" s="77">
        <f>SUM(F45:F48)</f>
        <v>25117</v>
      </c>
    </row>
    <row r="45" spans="1:6" ht="18" customHeight="1">
      <c r="A45" s="41">
        <v>1001</v>
      </c>
      <c r="B45" s="39" t="s">
        <v>84</v>
      </c>
      <c r="C45" s="40">
        <f>SUM('Таблица №7'!F280)</f>
        <v>0</v>
      </c>
      <c r="D45" s="40">
        <f>SUM('Таблица №7'!G280)</f>
        <v>4000</v>
      </c>
      <c r="E45" s="40">
        <f>SUM('Таблица №7'!H280)</f>
        <v>4000</v>
      </c>
      <c r="F45" s="40">
        <f>SUM('Таблица №7'!I280)</f>
        <v>4000</v>
      </c>
    </row>
    <row r="46" spans="1:6" ht="18" customHeight="1">
      <c r="A46" s="41">
        <v>1003</v>
      </c>
      <c r="B46" s="39" t="s">
        <v>87</v>
      </c>
      <c r="C46" s="40">
        <f>SUM('Таблица №7'!F283)</f>
        <v>127.122</v>
      </c>
      <c r="D46" s="40">
        <f>SUM('Таблица №7'!G283)</f>
        <v>15467.322</v>
      </c>
      <c r="E46" s="40">
        <f>SUM('Таблица №7'!H283)</f>
        <v>12051.999999999998</v>
      </c>
      <c r="F46" s="40">
        <f>SUM('Таблица №7'!I283)</f>
        <v>12052.3</v>
      </c>
    </row>
    <row r="47" spans="1:6" ht="18" customHeight="1">
      <c r="A47" s="41">
        <v>1004</v>
      </c>
      <c r="B47" s="39" t="s">
        <v>88</v>
      </c>
      <c r="C47" s="40">
        <f>SUM('Таблица №7'!F296)</f>
        <v>0</v>
      </c>
      <c r="D47" s="40">
        <f>SUM('Таблица №7'!G296)</f>
        <v>7964.6</v>
      </c>
      <c r="E47" s="40">
        <f>SUM('Таблица №7'!H296)</f>
        <v>7964.700000000001</v>
      </c>
      <c r="F47" s="40">
        <f>SUM('Таблица №7'!I296)</f>
        <v>7964.700000000001</v>
      </c>
    </row>
    <row r="48" spans="1:6" ht="18" customHeight="1">
      <c r="A48" s="41" t="s">
        <v>216</v>
      </c>
      <c r="B48" s="39" t="s">
        <v>217</v>
      </c>
      <c r="C48" s="40">
        <f>SUM('Таблица №7'!F308)</f>
        <v>-127.122</v>
      </c>
      <c r="D48" s="40">
        <f>SUM('Таблица №7'!G308)</f>
        <v>972.8779999999999</v>
      </c>
      <c r="E48" s="40">
        <f>SUM('Таблица №7'!H308)</f>
        <v>1100</v>
      </c>
      <c r="F48" s="40">
        <f>SUM('Таблица №7'!I308)</f>
        <v>1100</v>
      </c>
    </row>
    <row r="49" spans="1:6" ht="17.25" customHeight="1">
      <c r="A49" s="75" t="s">
        <v>132</v>
      </c>
      <c r="B49" s="76" t="s">
        <v>91</v>
      </c>
      <c r="C49" s="77">
        <f>SUM(C50:C52)</f>
        <v>0</v>
      </c>
      <c r="D49" s="77">
        <f>SUM(D50:D52)</f>
        <v>400</v>
      </c>
      <c r="E49" s="77">
        <f>SUM(E50:E52)</f>
        <v>0</v>
      </c>
      <c r="F49" s="77">
        <f>SUM(F50:F52)</f>
        <v>0</v>
      </c>
    </row>
    <row r="50" spans="1:6" ht="18" customHeight="1" hidden="1">
      <c r="A50" s="41" t="s">
        <v>209</v>
      </c>
      <c r="B50" s="39" t="s">
        <v>264</v>
      </c>
      <c r="C50" s="40">
        <f>SUM('Таблица №8'!G315)</f>
        <v>0</v>
      </c>
      <c r="D50" s="40">
        <f>SUM('Таблица №8'!H315)</f>
        <v>0</v>
      </c>
      <c r="E50" s="40">
        <f>SUM('Таблица №8'!I315)</f>
        <v>0</v>
      </c>
      <c r="F50" s="40">
        <f>SUM('Таблица №8'!J315)</f>
        <v>0</v>
      </c>
    </row>
    <row r="51" spans="1:6" ht="15" hidden="1">
      <c r="A51" s="41" t="s">
        <v>259</v>
      </c>
      <c r="B51" s="39" t="s">
        <v>260</v>
      </c>
      <c r="C51" s="40">
        <f>SUM('Таблица №8'!G319)</f>
        <v>0</v>
      </c>
      <c r="D51" s="40">
        <f>SUM('Таблица №8'!H319)</f>
        <v>0</v>
      </c>
      <c r="E51" s="40">
        <f>SUM('Таблица №8'!I319)</f>
        <v>0</v>
      </c>
      <c r="F51" s="40">
        <f>SUM('Таблица №8'!J319)</f>
        <v>0</v>
      </c>
    </row>
    <row r="52" spans="1:6" ht="26.25" customHeight="1">
      <c r="A52" s="41" t="s">
        <v>92</v>
      </c>
      <c r="B52" s="39" t="s">
        <v>210</v>
      </c>
      <c r="C52" s="40">
        <f>SUM('Таблица №7'!F322)</f>
        <v>0</v>
      </c>
      <c r="D52" s="40">
        <f>SUM('Таблица №7'!G322)</f>
        <v>400</v>
      </c>
      <c r="E52" s="40">
        <f>SUM('Таблица №7'!H322)</f>
        <v>0</v>
      </c>
      <c r="F52" s="40">
        <f>SUM('Таблица №7'!I322)</f>
        <v>0</v>
      </c>
    </row>
    <row r="53" spans="1:6" ht="18" customHeight="1">
      <c r="A53" s="75" t="s">
        <v>133</v>
      </c>
      <c r="B53" s="76" t="s">
        <v>93</v>
      </c>
      <c r="C53" s="77">
        <f>SUM(C54:C55)</f>
        <v>0</v>
      </c>
      <c r="D53" s="77">
        <f>SUM(D54:D55)</f>
        <v>2271.5</v>
      </c>
      <c r="E53" s="77">
        <f>SUM(E54:E55)</f>
        <v>2271.5</v>
      </c>
      <c r="F53" s="77">
        <f>SUM(F54:F55)</f>
        <v>2271.5</v>
      </c>
    </row>
    <row r="54" spans="1:6" ht="18" customHeight="1" hidden="1">
      <c r="A54" s="41" t="s">
        <v>192</v>
      </c>
      <c r="B54" s="39" t="s">
        <v>191</v>
      </c>
      <c r="C54" s="40">
        <v>0</v>
      </c>
      <c r="D54" s="40">
        <v>0</v>
      </c>
      <c r="E54" s="40">
        <v>0</v>
      </c>
      <c r="F54" s="40">
        <v>0</v>
      </c>
    </row>
    <row r="55" spans="1:6" ht="18" customHeight="1">
      <c r="A55" s="41" t="s">
        <v>94</v>
      </c>
      <c r="B55" s="39" t="s">
        <v>347</v>
      </c>
      <c r="C55" s="40">
        <f>SUM('Таблица №8'!G327)</f>
        <v>0</v>
      </c>
      <c r="D55" s="40">
        <f>SUM('Таблица №8'!H327)</f>
        <v>2271.5</v>
      </c>
      <c r="E55" s="40">
        <f>SUM('Таблица №8'!I327)</f>
        <v>2271.5</v>
      </c>
      <c r="F55" s="40">
        <f>SUM('Таблица №8'!J327)</f>
        <v>2271.5</v>
      </c>
    </row>
    <row r="56" spans="1:6" ht="29.25" customHeight="1">
      <c r="A56" s="75" t="s">
        <v>134</v>
      </c>
      <c r="B56" s="76" t="s">
        <v>348</v>
      </c>
      <c r="C56" s="77">
        <f>SUM(C57:C57)</f>
        <v>64</v>
      </c>
      <c r="D56" s="77">
        <f>SUM(D57:D57)</f>
        <v>970</v>
      </c>
      <c r="E56" s="77">
        <f>SUM(E57:E57)</f>
        <v>6</v>
      </c>
      <c r="F56" s="77">
        <f>SUM(F57:F57)</f>
        <v>6</v>
      </c>
    </row>
    <row r="57" spans="1:6" ht="30">
      <c r="A57" s="75" t="s">
        <v>95</v>
      </c>
      <c r="B57" s="39" t="s">
        <v>351</v>
      </c>
      <c r="C57" s="40">
        <f>SUM('Таблица №7'!F330)</f>
        <v>64</v>
      </c>
      <c r="D57" s="40">
        <f>SUM('Таблица №7'!G330)</f>
        <v>970</v>
      </c>
      <c r="E57" s="40">
        <f>SUM('Таблица №7'!H330)</f>
        <v>6</v>
      </c>
      <c r="F57" s="40">
        <f>SUM('Таблица №7'!I330)</f>
        <v>6</v>
      </c>
    </row>
    <row r="58" spans="1:6" ht="43.5" customHeight="1">
      <c r="A58" s="75" t="s">
        <v>163</v>
      </c>
      <c r="B58" s="76" t="s">
        <v>349</v>
      </c>
      <c r="C58" s="77">
        <f>SUM(C59:C59)</f>
        <v>1700</v>
      </c>
      <c r="D58" s="77">
        <f>SUM(D59:D59)</f>
        <v>17343.5</v>
      </c>
      <c r="E58" s="77">
        <f>SUM(E59:E59)</f>
        <v>0</v>
      </c>
      <c r="F58" s="77">
        <f>SUM(F59:F59)</f>
        <v>0</v>
      </c>
    </row>
    <row r="59" spans="1:6" ht="22.5" customHeight="1">
      <c r="A59" s="41" t="s">
        <v>165</v>
      </c>
      <c r="B59" s="39" t="s">
        <v>164</v>
      </c>
      <c r="C59" s="40">
        <f>SUM('Таблица №8'!G337)</f>
        <v>1700</v>
      </c>
      <c r="D59" s="40">
        <f>SUM('Таблица №8'!H337)</f>
        <v>17343.5</v>
      </c>
      <c r="E59" s="40">
        <f>SUM('Таблица №8'!I337)</f>
        <v>0</v>
      </c>
      <c r="F59" s="40">
        <f>SUM('Таблица №8'!J337)</f>
        <v>0</v>
      </c>
    </row>
    <row r="60" spans="1:6" ht="21" customHeight="1">
      <c r="A60" s="78"/>
      <c r="B60" s="79" t="s">
        <v>135</v>
      </c>
      <c r="C60" s="77">
        <f>C8+C18+C20+C23+C27+C30+C32+C38+C44+C49+C53+C56+C58+C42</f>
        <v>0</v>
      </c>
      <c r="D60" s="77">
        <f>D8+D18+D20+D23+D27+D30+D32+D38+D44+D49+D53+D56+D58+D42</f>
        <v>471657.34</v>
      </c>
      <c r="E60" s="77">
        <f>E8+E18+E20+E23+E27+E30+E32+E38+E44+E49+E53+E56+E58+E42</f>
        <v>366990.99999999994</v>
      </c>
      <c r="F60" s="77">
        <f>F8+F18+F20+F23+F27+F30+F32+F38+F44+F49+F53+F56+F58+F42</f>
        <v>371878.19999999995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view="pageBreakPreview" zoomScaleSheetLayoutView="100" zoomScalePageLayoutView="0" workbookViewId="0" topLeftCell="A1">
      <pane ySplit="8" topLeftCell="A66" activePane="bottomLeft" state="frozen"/>
      <selection pane="topLeft" activeCell="A1" sqref="A1"/>
      <selection pane="bottomLeft" activeCell="F70" sqref="F70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7.421875" style="11" customWidth="1"/>
    <col min="6" max="6" width="12.421875" style="2" customWidth="1"/>
    <col min="7" max="7" width="11.57421875" style="2" customWidth="1"/>
    <col min="8" max="8" width="12.140625" style="2" customWidth="1"/>
    <col min="9" max="16384" width="9.140625" style="2" customWidth="1"/>
  </cols>
  <sheetData>
    <row r="1" spans="3:8" ht="18.75" customHeight="1">
      <c r="C1" s="109" t="s">
        <v>327</v>
      </c>
      <c r="D1" s="109"/>
      <c r="E1" s="109"/>
      <c r="F1" s="109"/>
      <c r="G1" s="109"/>
      <c r="H1" s="109"/>
    </row>
    <row r="2" spans="3:8" ht="18.75" customHeight="1">
      <c r="C2" s="109" t="s">
        <v>120</v>
      </c>
      <c r="D2" s="109"/>
      <c r="E2" s="109"/>
      <c r="F2" s="109"/>
      <c r="G2" s="109"/>
      <c r="H2" s="109"/>
    </row>
    <row r="3" spans="3:8" ht="18.75" customHeight="1">
      <c r="C3" s="109" t="s">
        <v>121</v>
      </c>
      <c r="D3" s="109"/>
      <c r="E3" s="109"/>
      <c r="F3" s="109"/>
      <c r="G3" s="109"/>
      <c r="H3" s="109"/>
    </row>
    <row r="4" spans="1:8" ht="21.75" customHeight="1">
      <c r="A4" s="6"/>
      <c r="B4" s="1"/>
      <c r="C4" s="109" t="s">
        <v>147</v>
      </c>
      <c r="D4" s="109"/>
      <c r="E4" s="109"/>
      <c r="F4" s="109"/>
      <c r="G4" s="109"/>
      <c r="H4" s="109"/>
    </row>
    <row r="5" spans="1:8" ht="36.75" customHeight="1">
      <c r="A5" s="107" t="s">
        <v>329</v>
      </c>
      <c r="B5" s="107"/>
      <c r="C5" s="107"/>
      <c r="D5" s="107"/>
      <c r="E5" s="107"/>
      <c r="F5" s="107"/>
      <c r="G5" s="107"/>
      <c r="H5" s="107"/>
    </row>
    <row r="6" spans="1:8" ht="12.75" hidden="1">
      <c r="A6" s="26"/>
      <c r="B6" s="27"/>
      <c r="C6" s="28"/>
      <c r="D6" s="30"/>
      <c r="E6" s="29"/>
      <c r="F6" s="13"/>
      <c r="G6" s="13"/>
      <c r="H6" s="13"/>
    </row>
    <row r="7" spans="1:8" ht="12.75" customHeight="1">
      <c r="A7" s="26"/>
      <c r="B7" s="27"/>
      <c r="C7" s="28"/>
      <c r="D7" s="30"/>
      <c r="E7" s="111"/>
      <c r="F7" s="111"/>
      <c r="G7" s="111"/>
      <c r="H7" s="80" t="s">
        <v>273</v>
      </c>
    </row>
    <row r="8" spans="1:8" ht="72.75" customHeight="1">
      <c r="A8" s="48" t="s">
        <v>1</v>
      </c>
      <c r="B8" s="87" t="s">
        <v>170</v>
      </c>
      <c r="C8" s="88" t="s">
        <v>8</v>
      </c>
      <c r="D8" s="89" t="s">
        <v>169</v>
      </c>
      <c r="E8" s="44" t="s">
        <v>324</v>
      </c>
      <c r="F8" s="31" t="s">
        <v>283</v>
      </c>
      <c r="G8" s="31" t="s">
        <v>308</v>
      </c>
      <c r="H8" s="31" t="s">
        <v>325</v>
      </c>
    </row>
    <row r="9" spans="1:8" ht="39" customHeight="1" outlineLevel="2">
      <c r="A9" s="49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'Таблица №8'!D49</f>
        <v>01</v>
      </c>
      <c r="C9" s="65">
        <f>'Таблица №8'!E49</f>
        <v>0</v>
      </c>
      <c r="D9" s="65" t="s">
        <v>171</v>
      </c>
      <c r="E9" s="66">
        <f>SUM('Таблица №8'!G49)</f>
        <v>0</v>
      </c>
      <c r="F9" s="66">
        <f>SUM('Таблица №8'!H49)</f>
        <v>50</v>
      </c>
      <c r="G9" s="66">
        <f>SUM('Таблица №8'!I49)</f>
        <v>0</v>
      </c>
      <c r="H9" s="66">
        <f>SUM('Таблица №8'!J49)</f>
        <v>0</v>
      </c>
    </row>
    <row r="10" spans="1:8" ht="17.25" customHeight="1" outlineLevel="2">
      <c r="A10" s="50" t="s">
        <v>177</v>
      </c>
      <c r="B10" s="35" t="s">
        <v>2</v>
      </c>
      <c r="C10" s="35" t="s">
        <v>9</v>
      </c>
      <c r="D10" s="35" t="s">
        <v>2</v>
      </c>
      <c r="E10" s="64">
        <f>SUM('Таблица №8'!G50)</f>
        <v>0</v>
      </c>
      <c r="F10" s="64">
        <f>SUM('Таблица №8'!H50)</f>
        <v>50</v>
      </c>
      <c r="G10" s="64">
        <f>SUM('Таблица №8'!I50)</f>
        <v>0</v>
      </c>
      <c r="H10" s="64">
        <f>SUM('Таблица №8'!J50)</f>
        <v>0</v>
      </c>
    </row>
    <row r="11" spans="1:8" ht="40.5" customHeight="1" outlineLevel="5">
      <c r="A11" s="46" t="str">
        <f>'Таблица №8'!A136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171</v>
      </c>
      <c r="E11" s="66">
        <f>SUM(E12+E18+E15)</f>
        <v>-1700</v>
      </c>
      <c r="F11" s="66">
        <f>SUM(F12+F18+F15)</f>
        <v>8468.42106</v>
      </c>
      <c r="G11" s="66">
        <f>SUM(G12+G18+G15)</f>
        <v>8468.42106</v>
      </c>
      <c r="H11" s="66">
        <f>SUM(H12+H18+H15)</f>
        <v>14003.421059999999</v>
      </c>
    </row>
    <row r="12" spans="1:8" ht="49.5" customHeight="1" outlineLevel="5">
      <c r="A12" s="46" t="str">
        <f>'Таблица №8'!A137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171</v>
      </c>
      <c r="E12" s="66">
        <f>SUM(E13:E14)</f>
        <v>-1700</v>
      </c>
      <c r="F12" s="66">
        <f>SUM(F13:F14)</f>
        <v>0</v>
      </c>
      <c r="G12" s="66">
        <f>SUM(G13:G14)</f>
        <v>0</v>
      </c>
      <c r="H12" s="66">
        <f>SUM(H13:H14)</f>
        <v>0</v>
      </c>
    </row>
    <row r="13" spans="1:8" ht="27" customHeight="1">
      <c r="A13" s="50" t="s">
        <v>181</v>
      </c>
      <c r="B13" s="35" t="s">
        <v>6</v>
      </c>
      <c r="C13" s="35" t="s">
        <v>174</v>
      </c>
      <c r="D13" s="35" t="s">
        <v>2</v>
      </c>
      <c r="E13" s="64">
        <f>SUM('Таблица №8'!G140+'Таблица №8'!G138)</f>
        <v>-1700</v>
      </c>
      <c r="F13" s="64">
        <f>SUM('Таблица №8'!H140+'Таблица №8'!H138)</f>
        <v>0</v>
      </c>
      <c r="G13" s="64">
        <f>SUM('Таблица №8'!I140+'Таблица №8'!I138)</f>
        <v>0</v>
      </c>
      <c r="H13" s="64">
        <f>SUM('Таблица №8'!J140+'Таблица №8'!J138)</f>
        <v>0</v>
      </c>
    </row>
    <row r="14" spans="1:8" ht="27" customHeight="1">
      <c r="A14" s="50" t="s">
        <v>298</v>
      </c>
      <c r="B14" s="35" t="s">
        <v>6</v>
      </c>
      <c r="C14" s="35" t="s">
        <v>174</v>
      </c>
      <c r="D14" s="35" t="s">
        <v>6</v>
      </c>
      <c r="E14" s="64">
        <f>SUM('Таблица №8'!G139)</f>
        <v>0</v>
      </c>
      <c r="F14" s="64">
        <f>SUM('Таблица №8'!H139)</f>
        <v>0</v>
      </c>
      <c r="G14" s="64">
        <f>SUM('Таблица №8'!I139)</f>
        <v>0</v>
      </c>
      <c r="H14" s="64">
        <f>SUM('Таблица №8'!J139)</f>
        <v>0</v>
      </c>
    </row>
    <row r="15" spans="1:8" ht="27" customHeight="1">
      <c r="A15" s="4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171</v>
      </c>
      <c r="E15" s="66">
        <f>SUM(E16:E17)</f>
        <v>0</v>
      </c>
      <c r="F15" s="66">
        <f>SUM(F16:F17)</f>
        <v>6315.78948</v>
      </c>
      <c r="G15" s="66">
        <f>SUM(G16:G17)</f>
        <v>6315.78948</v>
      </c>
      <c r="H15" s="66">
        <f>SUM(H16:H17)</f>
        <v>12000.78948</v>
      </c>
    </row>
    <row r="16" spans="1:8" ht="36">
      <c r="A16" s="45" t="s">
        <v>204</v>
      </c>
      <c r="B16" s="35" t="s">
        <v>6</v>
      </c>
      <c r="C16" s="35" t="s">
        <v>176</v>
      </c>
      <c r="D16" s="35" t="s">
        <v>2</v>
      </c>
      <c r="E16" s="64">
        <f>SUM('Таблица №8'!G278+'Таблица №8'!G162+'Таблица №8'!G141)</f>
        <v>0</v>
      </c>
      <c r="F16" s="64">
        <f>SUM('Таблица №8'!H278+'Таблица №8'!H162+'Таблица №8'!H141)</f>
        <v>0</v>
      </c>
      <c r="G16" s="64">
        <f>SUM('Таблица №8'!I278+'Таблица №8'!I162+'Таблица №8'!I141)</f>
        <v>0</v>
      </c>
      <c r="H16" s="64">
        <f>SUM('Таблица №8'!J278+'Таблица №8'!J162+'Таблица №8'!J141)</f>
        <v>0</v>
      </c>
    </row>
    <row r="17" spans="1:8" ht="24">
      <c r="A17" s="50" t="s">
        <v>195</v>
      </c>
      <c r="B17" s="35" t="s">
        <v>6</v>
      </c>
      <c r="C17" s="35" t="s">
        <v>176</v>
      </c>
      <c r="D17" s="35" t="s">
        <v>6</v>
      </c>
      <c r="E17" s="64">
        <f>SUM('Таблица №8'!G163+'Таблица №8'!G184+'Таблица №8'!G65+'Таблица №8'!G221)</f>
        <v>0</v>
      </c>
      <c r="F17" s="64">
        <f>SUM('Таблица №8'!H163+'Таблица №8'!H184+'Таблица №8'!H65+'Таблица №8'!H221)</f>
        <v>6315.78948</v>
      </c>
      <c r="G17" s="64">
        <f>SUM('Таблица №8'!I163+'Таблица №8'!I184+'Таблица №8'!I65+'Таблица №8'!I221)</f>
        <v>6315.78948</v>
      </c>
      <c r="H17" s="64">
        <f>SUM('Таблица №8'!J163+'Таблица №8'!J184+'Таблица №8'!J65+'Таблица №8'!J221)</f>
        <v>12000.78948</v>
      </c>
    </row>
    <row r="18" spans="1:8" ht="36" customHeight="1">
      <c r="A18" s="49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182</v>
      </c>
      <c r="D18" s="65" t="s">
        <v>171</v>
      </c>
      <c r="E18" s="66">
        <f>SUM(E19:E20)</f>
        <v>0</v>
      </c>
      <c r="F18" s="66">
        <f>SUM(F19:F20)</f>
        <v>2152.63158</v>
      </c>
      <c r="G18" s="66">
        <f>SUM(G19:G20)</f>
        <v>2152.63158</v>
      </c>
      <c r="H18" s="66">
        <f>SUM(H19:H20)</f>
        <v>2002.63158</v>
      </c>
    </row>
    <row r="19" spans="1:8" ht="27.75" customHeight="1">
      <c r="A19" s="50" t="s">
        <v>211</v>
      </c>
      <c r="B19" s="35" t="s">
        <v>6</v>
      </c>
      <c r="C19" s="35" t="s">
        <v>182</v>
      </c>
      <c r="D19" s="35" t="s">
        <v>2</v>
      </c>
      <c r="E19" s="64">
        <f>SUM('Таблица №8'!G67+'Таблица №8'!G165+'Таблица №8'!G189+'Таблица №8'!G188)</f>
        <v>0</v>
      </c>
      <c r="F19" s="64">
        <f>SUM('Таблица №8'!H67+'Таблица №8'!H165+'Таблица №8'!H189+'Таблица №8'!H188)</f>
        <v>1100</v>
      </c>
      <c r="G19" s="64">
        <f>SUM('Таблица №8'!I67+'Таблица №8'!I165+'Таблица №8'!I189+'Таблица №8'!I188)</f>
        <v>1100</v>
      </c>
      <c r="H19" s="64">
        <f>SUM('Таблица №8'!J67+'Таблица №8'!J165+'Таблица №8'!J189+'Таблица №8'!J188)</f>
        <v>950</v>
      </c>
    </row>
    <row r="20" spans="1:8" ht="48">
      <c r="A20" s="50" t="s">
        <v>265</v>
      </c>
      <c r="B20" s="35" t="s">
        <v>6</v>
      </c>
      <c r="C20" s="35" t="s">
        <v>182</v>
      </c>
      <c r="D20" s="35" t="s">
        <v>6</v>
      </c>
      <c r="E20" s="64">
        <f>SUM('Таблица №8'!G190)</f>
        <v>0</v>
      </c>
      <c r="F20" s="64">
        <f>SUM('Таблица №8'!H190)</f>
        <v>1052.63158</v>
      </c>
      <c r="G20" s="64">
        <f>SUM('Таблица №8'!I190)</f>
        <v>1052.63158</v>
      </c>
      <c r="H20" s="64">
        <f>SUM('Таблица №8'!J190)</f>
        <v>1052.63158</v>
      </c>
    </row>
    <row r="21" spans="1:8" ht="26.25" customHeight="1">
      <c r="A21" s="46" t="str">
        <f>'Таблица №8'!A152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171</v>
      </c>
      <c r="E21" s="66">
        <f>SUM('Таблица №8'!G152)</f>
        <v>0</v>
      </c>
      <c r="F21" s="66">
        <f>SUM(F22)</f>
        <v>22542.440000000002</v>
      </c>
      <c r="G21" s="66">
        <f>SUM(G22)</f>
        <v>0</v>
      </c>
      <c r="H21" s="66">
        <f>SUM(H22)</f>
        <v>0</v>
      </c>
    </row>
    <row r="22" spans="1:8" ht="24">
      <c r="A22" s="45" t="s">
        <v>336</v>
      </c>
      <c r="B22" s="35" t="s">
        <v>12</v>
      </c>
      <c r="C22" s="35" t="s">
        <v>9</v>
      </c>
      <c r="D22" s="35" t="s">
        <v>13</v>
      </c>
      <c r="E22" s="64">
        <f>SUM('Таблица №8'!G152)</f>
        <v>0</v>
      </c>
      <c r="F22" s="64">
        <f>SUM('Таблица №8'!H253)</f>
        <v>22542.440000000002</v>
      </c>
      <c r="G22" s="64">
        <f>SUM('Таблица №8'!I152)</f>
        <v>0</v>
      </c>
      <c r="H22" s="64">
        <f>SUM('Таблица №8'!J152)</f>
        <v>0</v>
      </c>
    </row>
    <row r="23" spans="1:8" ht="39.75" customHeight="1">
      <c r="A23" s="46" t="str">
        <f>'Таблица №8'!A124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171</v>
      </c>
      <c r="E23" s="66">
        <f>SUM('Таблица №8'!G124)</f>
        <v>0</v>
      </c>
      <c r="F23" s="66">
        <f>SUM('Таблица №8'!H124)</f>
        <v>100</v>
      </c>
      <c r="G23" s="66">
        <f>SUM('Таблица №8'!I124)</f>
        <v>0</v>
      </c>
      <c r="H23" s="66">
        <f>SUM('Таблица №8'!J124)</f>
        <v>0</v>
      </c>
    </row>
    <row r="24" spans="1:8" ht="36">
      <c r="A24" s="50" t="s">
        <v>183</v>
      </c>
      <c r="B24" s="35" t="s">
        <v>13</v>
      </c>
      <c r="C24" s="35" t="s">
        <v>9</v>
      </c>
      <c r="D24" s="35" t="s">
        <v>2</v>
      </c>
      <c r="E24" s="64">
        <f>SUM('Таблица №8'!G125)</f>
        <v>0</v>
      </c>
      <c r="F24" s="64">
        <f>SUM('Таблица №8'!H125)</f>
        <v>0</v>
      </c>
      <c r="G24" s="64">
        <f>SUM('Таблица №8'!I125)</f>
        <v>0</v>
      </c>
      <c r="H24" s="64">
        <f>SUM('Таблица №8'!J125)</f>
        <v>0</v>
      </c>
    </row>
    <row r="25" spans="1:8" ht="22.5" customHeight="1">
      <c r="A25" s="50" t="s">
        <v>184</v>
      </c>
      <c r="B25" s="35" t="s">
        <v>13</v>
      </c>
      <c r="C25" s="35" t="s">
        <v>9</v>
      </c>
      <c r="D25" s="35" t="s">
        <v>6</v>
      </c>
      <c r="E25" s="64">
        <f>SUM('Таблица №8'!G127)</f>
        <v>0</v>
      </c>
      <c r="F25" s="64">
        <f>SUM('Таблица №8'!H127)</f>
        <v>100</v>
      </c>
      <c r="G25" s="64">
        <f>SUM('Таблица №8'!I127)</f>
        <v>0</v>
      </c>
      <c r="H25" s="64">
        <f>SUM('Таблица №8'!J127)</f>
        <v>0</v>
      </c>
    </row>
    <row r="26" spans="1:8" ht="35.25" customHeight="1" hidden="1">
      <c r="A26" s="50" t="s">
        <v>232</v>
      </c>
      <c r="B26" s="35" t="s">
        <v>13</v>
      </c>
      <c r="C26" s="35" t="s">
        <v>9</v>
      </c>
      <c r="D26" s="35" t="s">
        <v>12</v>
      </c>
      <c r="E26" s="64">
        <f>SUM('Таблица №8'!G126)</f>
        <v>0</v>
      </c>
      <c r="F26" s="64">
        <f>SUM('Таблица №8'!H126)</f>
        <v>0</v>
      </c>
      <c r="G26" s="64">
        <f>SUM('Таблица №8'!I126)</f>
        <v>0</v>
      </c>
      <c r="H26" s="64">
        <f>SUM('Таблица №8'!J126)</f>
        <v>0</v>
      </c>
    </row>
    <row r="27" spans="1:8" ht="38.25" customHeight="1">
      <c r="A27" s="46" t="str">
        <f>'Таблица №8'!A155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171</v>
      </c>
      <c r="E27" s="66">
        <f>SUM('Таблица №8'!G155)</f>
        <v>0</v>
      </c>
      <c r="F27" s="66">
        <f>SUM('Таблица №8'!H155)</f>
        <v>20</v>
      </c>
      <c r="G27" s="66">
        <f>SUM('Таблица №8'!I155)</f>
        <v>0</v>
      </c>
      <c r="H27" s="66">
        <f>SUM('Таблица №8'!J155)</f>
        <v>0</v>
      </c>
    </row>
    <row r="28" spans="1:8" ht="24">
      <c r="A28" s="50" t="s">
        <v>248</v>
      </c>
      <c r="B28" s="35" t="s">
        <v>15</v>
      </c>
      <c r="C28" s="35" t="s">
        <v>9</v>
      </c>
      <c r="D28" s="35" t="s">
        <v>2</v>
      </c>
      <c r="E28" s="64">
        <f>SUM('Таблица №8'!G155)</f>
        <v>0</v>
      </c>
      <c r="F28" s="64">
        <f>SUM('Таблица №8'!H155)</f>
        <v>20</v>
      </c>
      <c r="G28" s="64">
        <f>SUM('Таблица №8'!I155)</f>
        <v>0</v>
      </c>
      <c r="H28" s="64">
        <f>SUM('Таблица №8'!J155)</f>
        <v>0</v>
      </c>
    </row>
    <row r="29" spans="1:8" ht="62.25" customHeight="1">
      <c r="A29" s="46" t="str">
        <f>'Таблица №8'!A228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9" s="65" t="s">
        <v>24</v>
      </c>
      <c r="C29" s="65" t="s">
        <v>9</v>
      </c>
      <c r="D29" s="65" t="s">
        <v>171</v>
      </c>
      <c r="E29" s="66">
        <f>SUM('Таблица №8'!G228)</f>
        <v>0</v>
      </c>
      <c r="F29" s="66">
        <f>SUM('Таблица №8'!H228)</f>
        <v>70.5</v>
      </c>
      <c r="G29" s="66">
        <f>SUM('Таблица №8'!I228)</f>
        <v>70.5</v>
      </c>
      <c r="H29" s="66">
        <f>SUM('Таблица №8'!J228)</f>
        <v>70.5</v>
      </c>
    </row>
    <row r="30" spans="1:8" ht="27.75" customHeight="1">
      <c r="A30" s="46" t="str">
        <f>'Таблица №8'!A229</f>
        <v>Подпрограмма "Комплексные меры по противодействию наркомании"</v>
      </c>
      <c r="B30" s="65" t="s">
        <v>24</v>
      </c>
      <c r="C30" s="65" t="s">
        <v>174</v>
      </c>
      <c r="D30" s="65" t="s">
        <v>171</v>
      </c>
      <c r="E30" s="66">
        <f>SUM('Таблица №8'!G229)</f>
        <v>0</v>
      </c>
      <c r="F30" s="66">
        <f>SUM('Таблица №8'!H229)</f>
        <v>20</v>
      </c>
      <c r="G30" s="66">
        <f>SUM('Таблица №8'!I229)</f>
        <v>20</v>
      </c>
      <c r="H30" s="66">
        <f>SUM('Таблица №8'!J229)</f>
        <v>20</v>
      </c>
    </row>
    <row r="31" spans="1:8" ht="37.5" customHeight="1">
      <c r="A31" s="50" t="s">
        <v>231</v>
      </c>
      <c r="B31" s="35" t="s">
        <v>24</v>
      </c>
      <c r="C31" s="35" t="s">
        <v>174</v>
      </c>
      <c r="D31" s="35" t="s">
        <v>2</v>
      </c>
      <c r="E31" s="64">
        <f>SUM('Таблица №8'!G230)</f>
        <v>0</v>
      </c>
      <c r="F31" s="64">
        <f>SUM('Таблица №8'!H230)</f>
        <v>20</v>
      </c>
      <c r="G31" s="64">
        <f>SUM('Таблица №8'!I230)</f>
        <v>20</v>
      </c>
      <c r="H31" s="64">
        <f>SUM('Таблица №8'!J230)</f>
        <v>20</v>
      </c>
    </row>
    <row r="32" spans="1:8" ht="29.25" customHeight="1" outlineLevel="1">
      <c r="A32" s="46" t="str">
        <f>'Таблица №8'!A231</f>
        <v>Подпрограмма "Реализация мероприятий молодежной политики и социальной адаптации молодежи "</v>
      </c>
      <c r="B32" s="65" t="s">
        <v>24</v>
      </c>
      <c r="C32" s="65" t="s">
        <v>175</v>
      </c>
      <c r="D32" s="65" t="s">
        <v>171</v>
      </c>
      <c r="E32" s="66">
        <f>SUM('Таблица №8'!G231)</f>
        <v>0</v>
      </c>
      <c r="F32" s="66">
        <f>SUM('Таблица №8'!H231)</f>
        <v>40.5</v>
      </c>
      <c r="G32" s="66">
        <f>SUM('Таблица №8'!I231)</f>
        <v>40.5</v>
      </c>
      <c r="H32" s="66">
        <f>SUM('Таблица №8'!J231)</f>
        <v>40.5</v>
      </c>
    </row>
    <row r="33" spans="1:8" ht="30" customHeight="1" outlineLevel="5">
      <c r="A33" s="50" t="s">
        <v>185</v>
      </c>
      <c r="B33" s="35" t="s">
        <v>24</v>
      </c>
      <c r="C33" s="35" t="s">
        <v>175</v>
      </c>
      <c r="D33" s="35" t="s">
        <v>2</v>
      </c>
      <c r="E33" s="64">
        <f>SUM('Таблица №8'!G232)</f>
        <v>0</v>
      </c>
      <c r="F33" s="64">
        <f>SUM('Таблица №8'!H232)</f>
        <v>30</v>
      </c>
      <c r="G33" s="64">
        <f>SUM('Таблица №8'!I232)</f>
        <v>30</v>
      </c>
      <c r="H33" s="64">
        <f>SUM('Таблица №8'!J232)</f>
        <v>30</v>
      </c>
    </row>
    <row r="34" spans="1:8" ht="30" customHeight="1" outlineLevel="5">
      <c r="A34" s="50" t="s">
        <v>333</v>
      </c>
      <c r="B34" s="35" t="s">
        <v>24</v>
      </c>
      <c r="C34" s="36">
        <v>2</v>
      </c>
      <c r="D34" s="35" t="s">
        <v>6</v>
      </c>
      <c r="E34" s="64">
        <f>SUM('Таблица №8'!G233)</f>
        <v>0</v>
      </c>
      <c r="F34" s="64">
        <f>SUM('Таблица №8'!H233)</f>
        <v>10.5</v>
      </c>
      <c r="G34" s="64">
        <f>SUM('Таблица №8'!I233)</f>
        <v>10.5</v>
      </c>
      <c r="H34" s="64">
        <f>SUM('Таблица №8'!J233)</f>
        <v>10.5</v>
      </c>
    </row>
    <row r="35" spans="1:8" ht="34.5" customHeight="1" outlineLevel="5">
      <c r="A35" s="46" t="str">
        <f>'Таблица №8'!A234</f>
        <v>Подпрограмма " Профилактика безнадзорности, правонарушений и неблагополучия несовершеннолетних"</v>
      </c>
      <c r="B35" s="65" t="s">
        <v>24</v>
      </c>
      <c r="C35" s="65" t="s">
        <v>176</v>
      </c>
      <c r="D35" s="65" t="s">
        <v>171</v>
      </c>
      <c r="E35" s="66">
        <f>SUM('Таблица №8'!G234)</f>
        <v>0</v>
      </c>
      <c r="F35" s="66">
        <f>SUM('Таблица №8'!H234)</f>
        <v>10</v>
      </c>
      <c r="G35" s="66">
        <f>SUM('Таблица №8'!I234)</f>
        <v>10</v>
      </c>
      <c r="H35" s="66">
        <f>SUM('Таблица №8'!J234)</f>
        <v>10</v>
      </c>
    </row>
    <row r="36" spans="1:8" s="13" customFormat="1" ht="36" outlineLevel="2">
      <c r="A36" s="50" t="s">
        <v>227</v>
      </c>
      <c r="B36" s="35" t="s">
        <v>24</v>
      </c>
      <c r="C36" s="36">
        <v>3</v>
      </c>
      <c r="D36" s="35" t="s">
        <v>2</v>
      </c>
      <c r="E36" s="64">
        <f>SUM('Таблица №8'!G235)</f>
        <v>0</v>
      </c>
      <c r="F36" s="64">
        <f>SUM('Таблица №8'!H235)</f>
        <v>10</v>
      </c>
      <c r="G36" s="64">
        <f>SUM('Таблица №8'!I235)</f>
        <v>10</v>
      </c>
      <c r="H36" s="64">
        <f>SUM('Таблица №8'!J235)</f>
        <v>10</v>
      </c>
    </row>
    <row r="37" spans="1:8" s="13" customFormat="1" ht="84" hidden="1" outlineLevel="2">
      <c r="A37" s="46" t="str">
        <f>'Таблица №8'!A245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7" s="65" t="s">
        <v>199</v>
      </c>
      <c r="C37" s="65" t="s">
        <v>9</v>
      </c>
      <c r="D37" s="65" t="s">
        <v>171</v>
      </c>
      <c r="E37" s="66">
        <f>SUM('Таблица №8'!G245)</f>
        <v>0</v>
      </c>
      <c r="F37" s="66">
        <f>SUM('Таблица №8'!H245)</f>
        <v>0</v>
      </c>
      <c r="G37" s="66">
        <f>SUM('Таблица №8'!I245)</f>
        <v>0</v>
      </c>
      <c r="H37" s="66">
        <f>SUM('Таблица №8'!J245)</f>
        <v>0</v>
      </c>
    </row>
    <row r="38" spans="1:8" s="13" customFormat="1" ht="48" hidden="1" outlineLevel="2">
      <c r="A38" s="50" t="s">
        <v>201</v>
      </c>
      <c r="B38" s="35" t="s">
        <v>199</v>
      </c>
      <c r="C38" s="36">
        <v>0</v>
      </c>
      <c r="D38" s="35" t="s">
        <v>2</v>
      </c>
      <c r="E38" s="64">
        <f>SUM('Таблица №8'!G246)</f>
        <v>0</v>
      </c>
      <c r="F38" s="64">
        <f>SUM('Таблица №8'!H246)</f>
        <v>0</v>
      </c>
      <c r="G38" s="64">
        <f>SUM('Таблица №8'!I246)</f>
        <v>0</v>
      </c>
      <c r="H38" s="64">
        <f>SUM('Таблица №8'!J246)</f>
        <v>0</v>
      </c>
    </row>
    <row r="39" spans="1:8" s="13" customFormat="1" ht="40.5" customHeight="1" outlineLevel="2">
      <c r="A39" s="46" t="str">
        <f>'Таблица №8'!A128</f>
        <v>Муниципальная программа "Градостроительная политика на территории Алексеевского муниципального района на 2022–2024 годы"</v>
      </c>
      <c r="B39" s="65" t="s">
        <v>252</v>
      </c>
      <c r="C39" s="67">
        <v>0</v>
      </c>
      <c r="D39" s="65" t="s">
        <v>171</v>
      </c>
      <c r="E39" s="66">
        <f>SUM('Таблица №8'!G128)</f>
        <v>0</v>
      </c>
      <c r="F39" s="66">
        <f>SUM('Таблица №8'!H128)</f>
        <v>400</v>
      </c>
      <c r="G39" s="66">
        <f>SUM('Таблица №8'!I128)</f>
        <v>1313.1</v>
      </c>
      <c r="H39" s="66">
        <f>SUM('Таблица №8'!J128)</f>
        <v>1103.9</v>
      </c>
    </row>
    <row r="40" spans="1:8" s="13" customFormat="1" ht="38.25" customHeight="1" outlineLevel="2">
      <c r="A40" s="50" t="s">
        <v>254</v>
      </c>
      <c r="B40" s="35" t="s">
        <v>252</v>
      </c>
      <c r="C40" s="36">
        <v>0</v>
      </c>
      <c r="D40" s="35" t="s">
        <v>2</v>
      </c>
      <c r="E40" s="64">
        <f>SUM('Таблица №8'!G129)</f>
        <v>0</v>
      </c>
      <c r="F40" s="64">
        <f>SUM('Таблица №8'!H129-F41)</f>
        <v>200</v>
      </c>
      <c r="G40" s="64">
        <f>SUM('Таблица №8'!I129-G41)</f>
        <v>200</v>
      </c>
      <c r="H40" s="64">
        <f>SUM('Таблица №8'!J129-H41)</f>
        <v>0</v>
      </c>
    </row>
    <row r="41" spans="1:8" s="13" customFormat="1" ht="59.25" customHeight="1" outlineLevel="2">
      <c r="A41" s="50" t="s">
        <v>253</v>
      </c>
      <c r="B41" s="35" t="s">
        <v>252</v>
      </c>
      <c r="C41" s="36">
        <v>0</v>
      </c>
      <c r="D41" s="35" t="s">
        <v>6</v>
      </c>
      <c r="E41" s="64">
        <f>SUM('Таблица №8'!G130)</f>
        <v>0</v>
      </c>
      <c r="F41" s="64">
        <v>200</v>
      </c>
      <c r="G41" s="64">
        <v>200</v>
      </c>
      <c r="H41" s="64">
        <v>0</v>
      </c>
    </row>
    <row r="42" spans="1:8" s="13" customFormat="1" ht="26.25" customHeight="1" outlineLevel="2">
      <c r="A42" s="50" t="s">
        <v>343</v>
      </c>
      <c r="B42" s="35" t="s">
        <v>252</v>
      </c>
      <c r="C42" s="36">
        <v>0</v>
      </c>
      <c r="D42" s="35" t="s">
        <v>12</v>
      </c>
      <c r="E42" s="64">
        <f>SUM('Таблица №8'!G131)</f>
        <v>0</v>
      </c>
      <c r="F42" s="64">
        <f>SUM('Таблица №8'!H131)</f>
        <v>0</v>
      </c>
      <c r="G42" s="64">
        <f>SUM('Таблица №8'!I131)</f>
        <v>913.1</v>
      </c>
      <c r="H42" s="64">
        <f>SUM('Таблица №8'!J131)</f>
        <v>1103.9</v>
      </c>
    </row>
    <row r="43" spans="1:8" s="13" customFormat="1" ht="48" hidden="1" outlineLevel="2" collapsed="1">
      <c r="A43" s="46" t="str">
        <f>'Таблица №8'!A273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3" s="65" t="s">
        <v>299</v>
      </c>
      <c r="C43" s="65" t="s">
        <v>9</v>
      </c>
      <c r="D43" s="65" t="s">
        <v>171</v>
      </c>
      <c r="E43" s="66">
        <f>SUM('Таблица №8'!G273)</f>
        <v>0</v>
      </c>
      <c r="F43" s="66">
        <f>SUM('Таблица №8'!H273)</f>
        <v>0</v>
      </c>
      <c r="G43" s="66">
        <f>SUM('Таблица №8'!I273)</f>
        <v>0</v>
      </c>
      <c r="H43" s="66">
        <f>SUM('Таблица №8'!J273)</f>
        <v>0</v>
      </c>
    </row>
    <row r="44" spans="1:8" ht="36" hidden="1" outlineLevel="3">
      <c r="A44" s="45" t="s">
        <v>300</v>
      </c>
      <c r="B44" s="35" t="s">
        <v>299</v>
      </c>
      <c r="C44" s="35" t="s">
        <v>9</v>
      </c>
      <c r="D44" s="35" t="s">
        <v>2</v>
      </c>
      <c r="E44" s="64">
        <f>SUM('Таблица №8'!G274)</f>
        <v>0</v>
      </c>
      <c r="F44" s="64">
        <f>SUM('Таблица №8'!H274)</f>
        <v>0</v>
      </c>
      <c r="G44" s="64">
        <f>SUM('Таблица №8'!I274)</f>
        <v>0</v>
      </c>
      <c r="H44" s="64">
        <f>SUM('Таблица №8'!J274)</f>
        <v>0</v>
      </c>
    </row>
    <row r="45" spans="1:8" ht="35.25" customHeight="1">
      <c r="A45" s="46" t="str">
        <f>'Таблица №8'!A256</f>
        <v>Муниципальная программа "Развитие народных художественных промыслов Алексеевского муниципального района на 2019-2023 годы"</v>
      </c>
      <c r="B45" s="65" t="s">
        <v>5</v>
      </c>
      <c r="C45" s="65" t="s">
        <v>9</v>
      </c>
      <c r="D45" s="65" t="s">
        <v>171</v>
      </c>
      <c r="E45" s="66">
        <f>SUM('Таблица №8'!G256)</f>
        <v>0</v>
      </c>
      <c r="F45" s="66">
        <f>SUM('Таблица №8'!H256)</f>
        <v>20</v>
      </c>
      <c r="G45" s="66">
        <f>SUM('Таблица №8'!I256)</f>
        <v>0</v>
      </c>
      <c r="H45" s="66">
        <f>SUM('Таблица №8'!J256)</f>
        <v>0</v>
      </c>
    </row>
    <row r="46" spans="1:8" ht="36" customHeight="1">
      <c r="A46" s="50" t="s">
        <v>186</v>
      </c>
      <c r="B46" s="35" t="s">
        <v>5</v>
      </c>
      <c r="C46" s="35" t="s">
        <v>9</v>
      </c>
      <c r="D46" s="35" t="s">
        <v>2</v>
      </c>
      <c r="E46" s="64">
        <f>SUM('Таблица №8'!G257)</f>
        <v>0</v>
      </c>
      <c r="F46" s="64">
        <f>SUM('Таблица №8'!H257)</f>
        <v>20</v>
      </c>
      <c r="G46" s="64">
        <f>SUM('Таблица №8'!I257)</f>
        <v>0</v>
      </c>
      <c r="H46" s="64">
        <f>SUM('Таблица №8'!J257)</f>
        <v>0</v>
      </c>
    </row>
    <row r="47" spans="1:8" ht="39" customHeight="1">
      <c r="A47" s="46" t="str">
        <f>'Таблица №8'!A258</f>
        <v>Муниципальная программа "О поддержке деятельности казачьих обществ Алексеевского муниципального района на 2019-2023 годы"</v>
      </c>
      <c r="B47" s="35" t="s">
        <v>4</v>
      </c>
      <c r="C47" s="35" t="s">
        <v>9</v>
      </c>
      <c r="D47" s="35" t="s">
        <v>171</v>
      </c>
      <c r="E47" s="66">
        <f>SUM('Таблица №8'!G258)</f>
        <v>0</v>
      </c>
      <c r="F47" s="66">
        <f>SUM('Таблица №8'!H258)</f>
        <v>20</v>
      </c>
      <c r="G47" s="66">
        <f>SUM('Таблица №8'!I258)</f>
        <v>0</v>
      </c>
      <c r="H47" s="66">
        <f>SUM('Таблица №8'!J258)</f>
        <v>0</v>
      </c>
    </row>
    <row r="48" spans="1:8" ht="27" customHeight="1">
      <c r="A48" s="50" t="s">
        <v>187</v>
      </c>
      <c r="B48" s="35" t="s">
        <v>4</v>
      </c>
      <c r="C48" s="35">
        <f>'Таблица №8'!E325</f>
        <v>0</v>
      </c>
      <c r="D48" s="35" t="s">
        <v>2</v>
      </c>
      <c r="E48" s="64">
        <f>SUM('Таблица №8'!G259)</f>
        <v>0</v>
      </c>
      <c r="F48" s="64">
        <f>SUM('Таблица №8'!H259)</f>
        <v>20</v>
      </c>
      <c r="G48" s="64">
        <f>SUM('Таблица №8'!I259)</f>
        <v>0</v>
      </c>
      <c r="H48" s="64">
        <f>SUM('Таблица №8'!J259)</f>
        <v>0</v>
      </c>
    </row>
    <row r="49" spans="1:8" ht="74.25" customHeight="1">
      <c r="A49" s="46" t="str">
        <f>'Таблица №8'!A285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65" t="s">
        <v>7</v>
      </c>
      <c r="C49" s="65">
        <f>'Таблица №8'!E117</f>
        <v>0</v>
      </c>
      <c r="D49" s="65" t="s">
        <v>171</v>
      </c>
      <c r="E49" s="66">
        <f>SUM('Таблица №8'!G285)</f>
        <v>0</v>
      </c>
      <c r="F49" s="66">
        <f>SUM('Таблица №8'!H285)</f>
        <v>800</v>
      </c>
      <c r="G49" s="66">
        <f>SUM('Таблица №8'!I285)</f>
        <v>0</v>
      </c>
      <c r="H49" s="66">
        <f>SUM('Таблица №8'!J285)</f>
        <v>0</v>
      </c>
    </row>
    <row r="50" spans="1:8" ht="72" customHeight="1">
      <c r="A50" s="50" t="s">
        <v>188</v>
      </c>
      <c r="B50" s="35" t="s">
        <v>7</v>
      </c>
      <c r="C50" s="35" t="s">
        <v>9</v>
      </c>
      <c r="D50" s="35" t="s">
        <v>2</v>
      </c>
      <c r="E50" s="64">
        <f>SUM('Таблица №8'!G286)</f>
        <v>0</v>
      </c>
      <c r="F50" s="64">
        <f>SUM('Таблица №8'!H286)</f>
        <v>800</v>
      </c>
      <c r="G50" s="64">
        <f>SUM('Таблица №8'!I286)</f>
        <v>0</v>
      </c>
      <c r="H50" s="64">
        <f>SUM('Таблица №8'!J286)</f>
        <v>0</v>
      </c>
    </row>
    <row r="51" spans="1:8" ht="24" customHeight="1">
      <c r="A51" s="46" t="str">
        <f>'Таблица №8'!A68</f>
        <v>Муниципальная программа "Маршрут Победы на 2019-2023 годы"</v>
      </c>
      <c r="B51" s="65" t="s">
        <v>10</v>
      </c>
      <c r="C51" s="65" t="s">
        <v>9</v>
      </c>
      <c r="D51" s="65" t="s">
        <v>171</v>
      </c>
      <c r="E51" s="66">
        <f>SUM('Таблица №8'!G68)</f>
        <v>0</v>
      </c>
      <c r="F51" s="66">
        <f>SUM('Таблица №8'!H68)</f>
        <v>115.5</v>
      </c>
      <c r="G51" s="66">
        <f>SUM('Таблица №8'!I68)</f>
        <v>15.5</v>
      </c>
      <c r="H51" s="66">
        <f>SUM('Таблица №8'!J68)</f>
        <v>15.5</v>
      </c>
    </row>
    <row r="52" spans="1:8" ht="50.25" customHeight="1">
      <c r="A52" s="50" t="s">
        <v>307</v>
      </c>
      <c r="B52" s="35" t="s">
        <v>10</v>
      </c>
      <c r="C52" s="35" t="s">
        <v>9</v>
      </c>
      <c r="D52" s="35" t="s">
        <v>2</v>
      </c>
      <c r="E52" s="64">
        <f>SUM('Таблица №8'!G69)</f>
        <v>0</v>
      </c>
      <c r="F52" s="64">
        <f>SUM('Таблица №8'!H69+'Таблица №8'!H70)</f>
        <v>115.5</v>
      </c>
      <c r="G52" s="64">
        <f>SUM('Таблица №8'!I69)</f>
        <v>0</v>
      </c>
      <c r="H52" s="64">
        <f>SUM('Таблица №8'!J69)</f>
        <v>0</v>
      </c>
    </row>
    <row r="53" spans="1:8" ht="40.5" customHeight="1">
      <c r="A53" s="49" t="str">
        <f>'Таблица №8'!A324</f>
        <v>Муниципальная программа "Развитие физической культуры и спорта в Алексеевском муниципальном районе на 2019-2023 годы"</v>
      </c>
      <c r="B53" s="65" t="s">
        <v>18</v>
      </c>
      <c r="C53" s="65" t="s">
        <v>9</v>
      </c>
      <c r="D53" s="65" t="s">
        <v>171</v>
      </c>
      <c r="E53" s="66">
        <f>SUM(E54+E55+E56)</f>
        <v>0</v>
      </c>
      <c r="F53" s="66">
        <f>SUM(F54+F55+F56)</f>
        <v>400</v>
      </c>
      <c r="G53" s="66">
        <f>SUM(G54+G55+G56)</f>
        <v>0</v>
      </c>
      <c r="H53" s="66">
        <f>SUM(H54+H55+H56)</f>
        <v>0</v>
      </c>
    </row>
    <row r="54" spans="1:8" ht="48.75" customHeight="1">
      <c r="A54" s="50" t="s">
        <v>189</v>
      </c>
      <c r="B54" s="35" t="s">
        <v>18</v>
      </c>
      <c r="C54" s="35" t="s">
        <v>9</v>
      </c>
      <c r="D54" s="35" t="s">
        <v>2</v>
      </c>
      <c r="E54" s="64">
        <f>SUM('Таблица №8'!G325)</f>
        <v>0</v>
      </c>
      <c r="F54" s="64">
        <f>SUM('Таблица №8'!H325)</f>
        <v>400</v>
      </c>
      <c r="G54" s="64">
        <f>SUM('Таблица №8'!I325)</f>
        <v>0</v>
      </c>
      <c r="H54" s="64">
        <f>SUM('Таблица №8'!J325)</f>
        <v>0</v>
      </c>
    </row>
    <row r="55" spans="1:8" ht="39.75" customHeight="1">
      <c r="A55" s="50" t="s">
        <v>306</v>
      </c>
      <c r="B55" s="35" t="s">
        <v>18</v>
      </c>
      <c r="C55" s="35" t="s">
        <v>9</v>
      </c>
      <c r="D55" s="35" t="s">
        <v>12</v>
      </c>
      <c r="E55" s="64">
        <f>SUM('Таблица №8'!G320)</f>
        <v>0</v>
      </c>
      <c r="F55" s="64">
        <f>SUM('Таблица №8'!H320)</f>
        <v>0</v>
      </c>
      <c r="G55" s="64">
        <f>SUM('Таблица №8'!I320)</f>
        <v>0</v>
      </c>
      <c r="H55" s="64">
        <f>SUM('Таблица №8'!J320)</f>
        <v>0</v>
      </c>
    </row>
    <row r="56" spans="1:8" ht="72" hidden="1">
      <c r="A56" s="50" t="s">
        <v>269</v>
      </c>
      <c r="B56" s="35" t="s">
        <v>18</v>
      </c>
      <c r="C56" s="35" t="s">
        <v>9</v>
      </c>
      <c r="D56" s="35" t="s">
        <v>268</v>
      </c>
      <c r="E56" s="64">
        <f>SUM('Таблица №8'!G192+'Таблица №8'!G193)</f>
        <v>0</v>
      </c>
      <c r="F56" s="64">
        <f>SUM('Таблица №8'!H192+'Таблица №8'!H193)</f>
        <v>0</v>
      </c>
      <c r="G56" s="64">
        <f>SUM('Таблица №8'!I192+'Таблица №8'!I193)</f>
        <v>0</v>
      </c>
      <c r="H56" s="64">
        <f>SUM('Таблица №8'!J192+'Таблица №8'!J193)</f>
        <v>0</v>
      </c>
    </row>
    <row r="57" spans="1:8" ht="51" customHeight="1">
      <c r="A57" s="49" t="str">
        <f>'Таблица №8'!A116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7" s="65" t="s">
        <v>144</v>
      </c>
      <c r="C57" s="65" t="s">
        <v>9</v>
      </c>
      <c r="D57" s="65" t="s">
        <v>171</v>
      </c>
      <c r="E57" s="66">
        <f>SUM('Таблица №8'!G116)</f>
        <v>0</v>
      </c>
      <c r="F57" s="66">
        <f>SUM('Таблица №8'!H116)</f>
        <v>28880.5</v>
      </c>
      <c r="G57" s="66">
        <f>SUM('Таблица №8'!I116)</f>
        <v>26390.1</v>
      </c>
      <c r="H57" s="66">
        <f>SUM('Таблица №8'!J116)</f>
        <v>19139</v>
      </c>
    </row>
    <row r="58" spans="1:8" ht="39.75" customHeight="1">
      <c r="A58" s="50" t="s">
        <v>228</v>
      </c>
      <c r="B58" s="35" t="s">
        <v>144</v>
      </c>
      <c r="C58" s="35" t="s">
        <v>9</v>
      </c>
      <c r="D58" s="35" t="s">
        <v>2</v>
      </c>
      <c r="E58" s="64">
        <f>SUM('Таблица №8'!G116)</f>
        <v>0</v>
      </c>
      <c r="F58" s="64">
        <f>SUM('Таблица №8'!H116)</f>
        <v>28880.5</v>
      </c>
      <c r="G58" s="64">
        <f>SUM('Таблица №8'!I116)</f>
        <v>26390.1</v>
      </c>
      <c r="H58" s="64">
        <f>SUM('Таблица №8'!J116)</f>
        <v>19139</v>
      </c>
    </row>
    <row r="59" spans="1:8" ht="54" customHeight="1">
      <c r="A59" s="49" t="str">
        <f>'Таблица №8'!A71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9" s="65" t="s">
        <v>146</v>
      </c>
      <c r="C59" s="65" t="s">
        <v>9</v>
      </c>
      <c r="D59" s="65" t="s">
        <v>171</v>
      </c>
      <c r="E59" s="66">
        <f>SUM(E60+E62)</f>
        <v>0</v>
      </c>
      <c r="F59" s="66">
        <f>SUM(F60+F62)</f>
        <v>20</v>
      </c>
      <c r="G59" s="66">
        <f>SUM(G60+G62)</f>
        <v>0</v>
      </c>
      <c r="H59" s="66">
        <f>SUM(H60+H62)</f>
        <v>0</v>
      </c>
    </row>
    <row r="60" spans="1:8" ht="18" customHeight="1">
      <c r="A60" s="49" t="str">
        <f>'Таблица №8'!A72</f>
        <v>Подпрограмма "Профилактика правонарушений"</v>
      </c>
      <c r="B60" s="65" t="s">
        <v>146</v>
      </c>
      <c r="C60" s="65" t="s">
        <v>174</v>
      </c>
      <c r="D60" s="65" t="s">
        <v>171</v>
      </c>
      <c r="E60" s="66">
        <f>SUM('Таблица №8'!G72)</f>
        <v>0</v>
      </c>
      <c r="F60" s="66">
        <f>SUM('Таблица №8'!H72)</f>
        <v>10</v>
      </c>
      <c r="G60" s="66">
        <f>SUM('Таблица №8'!I72)</f>
        <v>0</v>
      </c>
      <c r="H60" s="66">
        <f>SUM('Таблица №8'!J72)</f>
        <v>0</v>
      </c>
    </row>
    <row r="61" spans="1:8" ht="30.75" customHeight="1">
      <c r="A61" s="50" t="s">
        <v>255</v>
      </c>
      <c r="B61" s="35" t="s">
        <v>146</v>
      </c>
      <c r="C61" s="35" t="s">
        <v>174</v>
      </c>
      <c r="D61" s="35" t="s">
        <v>2</v>
      </c>
      <c r="E61" s="64">
        <f>SUM('Таблица №8'!G73)</f>
        <v>0</v>
      </c>
      <c r="F61" s="64">
        <f>SUM('Таблица №8'!H73)</f>
        <v>10</v>
      </c>
      <c r="G61" s="64">
        <f>SUM('Таблица №8'!I73)</f>
        <v>0</v>
      </c>
      <c r="H61" s="64">
        <f>SUM('Таблица №8'!J73)</f>
        <v>0</v>
      </c>
    </row>
    <row r="62" spans="1:8" ht="24.75" customHeight="1">
      <c r="A62" s="49" t="str">
        <f>'Таблица №8'!A74</f>
        <v>Подпрограмма "Формирование законопослушного поведения участников дорожного движения"</v>
      </c>
      <c r="B62" s="65" t="s">
        <v>146</v>
      </c>
      <c r="C62" s="65" t="s">
        <v>175</v>
      </c>
      <c r="D62" s="65" t="s">
        <v>171</v>
      </c>
      <c r="E62" s="66">
        <f>SUM('Таблица №8'!G74)</f>
        <v>0</v>
      </c>
      <c r="F62" s="66">
        <f>SUM('Таблица №8'!H74)</f>
        <v>10</v>
      </c>
      <c r="G62" s="66">
        <f>SUM('Таблица №8'!I74)</f>
        <v>0</v>
      </c>
      <c r="H62" s="66">
        <f>SUM('Таблица №8'!J74)</f>
        <v>0</v>
      </c>
    </row>
    <row r="63" spans="1:8" ht="33" customHeight="1">
      <c r="A63" s="50" t="s">
        <v>251</v>
      </c>
      <c r="B63" s="35" t="s">
        <v>146</v>
      </c>
      <c r="C63" s="35" t="s">
        <v>175</v>
      </c>
      <c r="D63" s="35" t="s">
        <v>2</v>
      </c>
      <c r="E63" s="64">
        <f>SUM('Таблица №8'!G75)</f>
        <v>0</v>
      </c>
      <c r="F63" s="64">
        <f>SUM('Таблица №8'!H75)</f>
        <v>10</v>
      </c>
      <c r="G63" s="64">
        <f>SUM('Таблица №8'!I75)</f>
        <v>0</v>
      </c>
      <c r="H63" s="64">
        <f>SUM('Таблица №8'!J75)</f>
        <v>0</v>
      </c>
    </row>
    <row r="64" spans="1:8" ht="39.75" customHeight="1" hidden="1">
      <c r="A64" s="49" t="str">
        <f>'Таблица №8'!A76</f>
        <v>Муниципальная программа "Улучшение условий и охраны труда в Алексеевском муниципальном районе на 2017-2019 годы"</v>
      </c>
      <c r="B64" s="65" t="s">
        <v>213</v>
      </c>
      <c r="C64" s="65" t="s">
        <v>9</v>
      </c>
      <c r="D64" s="65" t="s">
        <v>171</v>
      </c>
      <c r="E64" s="66">
        <f>SUM('Таблица №8'!G76)</f>
        <v>0</v>
      </c>
      <c r="F64" s="66">
        <f>SUM('Таблица №8'!H76)</f>
        <v>0</v>
      </c>
      <c r="G64" s="66">
        <f>SUM('Таблица №8'!I76)</f>
        <v>0</v>
      </c>
      <c r="H64" s="66">
        <f>SUM('Таблица №8'!J76)</f>
        <v>0</v>
      </c>
    </row>
    <row r="65" spans="1:8" ht="63.75" customHeight="1" hidden="1">
      <c r="A65" s="51" t="s">
        <v>212</v>
      </c>
      <c r="B65" s="35" t="s">
        <v>213</v>
      </c>
      <c r="C65" s="35" t="s">
        <v>9</v>
      </c>
      <c r="D65" s="35" t="s">
        <v>2</v>
      </c>
      <c r="E65" s="64">
        <f>SUM('Таблица №8'!G77)</f>
        <v>0</v>
      </c>
      <c r="F65" s="64">
        <f>SUM('Таблица №8'!H77)</f>
        <v>0</v>
      </c>
      <c r="G65" s="64">
        <f>SUM('Таблица №8'!I77)</f>
        <v>0</v>
      </c>
      <c r="H65" s="64">
        <f>SUM('Таблица №8'!J77)</f>
        <v>0</v>
      </c>
    </row>
    <row r="66" spans="1:8" ht="108" customHeight="1">
      <c r="A66" s="49" t="str">
        <f>'Таблица №8'!A166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6" s="65" t="s">
        <v>198</v>
      </c>
      <c r="C66" s="65" t="s">
        <v>9</v>
      </c>
      <c r="D66" s="65" t="s">
        <v>171</v>
      </c>
      <c r="E66" s="66">
        <f>SUM(E67:E70)</f>
        <v>0</v>
      </c>
      <c r="F66" s="66">
        <f>SUM(F67:F70)</f>
        <v>1308.222</v>
      </c>
      <c r="G66" s="66">
        <f>SUM(G67:G70)</f>
        <v>1308.222</v>
      </c>
      <c r="H66" s="66">
        <f>SUM(H67:H70)</f>
        <v>1308.222</v>
      </c>
    </row>
    <row r="67" spans="1:8" ht="73.5" customHeight="1">
      <c r="A67" s="50" t="s">
        <v>229</v>
      </c>
      <c r="B67" s="35" t="s">
        <v>198</v>
      </c>
      <c r="C67" s="35" t="s">
        <v>9</v>
      </c>
      <c r="D67" s="35" t="s">
        <v>2</v>
      </c>
      <c r="E67" s="64">
        <f>SUM('Таблица №8'!G167+'Таблица №8'!G194)-E68-E69</f>
        <v>0</v>
      </c>
      <c r="F67" s="64">
        <f>SUM('Таблица №8'!H167+'Таблица №8'!H194)-F68-F69-F70</f>
        <v>349.44863999999995</v>
      </c>
      <c r="G67" s="64">
        <f>SUM('Таблица №8'!I167+'Таблица №8'!I194)-G68-G69-G70</f>
        <v>349.44863999999995</v>
      </c>
      <c r="H67" s="64">
        <f>SUM('Таблица №8'!J167+'Таблица №8'!J194)-H68-H69-H70</f>
        <v>349.44863999999995</v>
      </c>
    </row>
    <row r="68" spans="1:8" ht="62.25" customHeight="1">
      <c r="A68" s="50" t="s">
        <v>275</v>
      </c>
      <c r="B68" s="35" t="s">
        <v>198</v>
      </c>
      <c r="C68" s="35" t="s">
        <v>9</v>
      </c>
      <c r="D68" s="35" t="s">
        <v>6</v>
      </c>
      <c r="E68" s="64">
        <v>0</v>
      </c>
      <c r="F68" s="64">
        <v>946.55136</v>
      </c>
      <c r="G68" s="64">
        <v>946.55136</v>
      </c>
      <c r="H68" s="64">
        <v>946.55136</v>
      </c>
    </row>
    <row r="69" spans="1:8" ht="14.25" customHeight="1">
      <c r="A69" s="50" t="s">
        <v>302</v>
      </c>
      <c r="B69" s="35" t="s">
        <v>198</v>
      </c>
      <c r="C69" s="35" t="s">
        <v>9</v>
      </c>
      <c r="D69" s="35" t="s">
        <v>12</v>
      </c>
      <c r="E69" s="64">
        <v>0</v>
      </c>
      <c r="F69" s="64">
        <v>0</v>
      </c>
      <c r="G69" s="64">
        <v>0</v>
      </c>
      <c r="H69" s="64">
        <v>0</v>
      </c>
    </row>
    <row r="70" spans="1:8" ht="14.25" customHeight="1">
      <c r="A70" s="50" t="s">
        <v>319</v>
      </c>
      <c r="B70" s="35" t="s">
        <v>198</v>
      </c>
      <c r="C70" s="35" t="s">
        <v>9</v>
      </c>
      <c r="D70" s="35" t="s">
        <v>12</v>
      </c>
      <c r="E70" s="64">
        <v>0</v>
      </c>
      <c r="F70" s="64">
        <v>12.222</v>
      </c>
      <c r="G70" s="64">
        <v>12.222</v>
      </c>
      <c r="H70" s="64">
        <v>12.222</v>
      </c>
    </row>
    <row r="71" spans="1:8" ht="40.5" customHeight="1">
      <c r="A71" s="49" t="str">
        <f>'Таблица №8'!A78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65" t="s">
        <v>178</v>
      </c>
      <c r="C71" s="65">
        <f>'Таблица №8'!E135</f>
        <v>0</v>
      </c>
      <c r="D71" s="65" t="s">
        <v>171</v>
      </c>
      <c r="E71" s="66">
        <f>SUM('Таблица №8'!G78)</f>
        <v>0</v>
      </c>
      <c r="F71" s="66">
        <f>SUM('Таблица №8'!H78)</f>
        <v>10</v>
      </c>
      <c r="G71" s="66">
        <f>SUM('Таблица №8'!I78)</f>
        <v>0</v>
      </c>
      <c r="H71" s="66">
        <f>SUM('Таблица №8'!J78)</f>
        <v>0</v>
      </c>
    </row>
    <row r="72" spans="1:8" ht="36">
      <c r="A72" s="50" t="s">
        <v>190</v>
      </c>
      <c r="B72" s="35" t="s">
        <v>178</v>
      </c>
      <c r="C72" s="35" t="s">
        <v>9</v>
      </c>
      <c r="D72" s="35" t="s">
        <v>2</v>
      </c>
      <c r="E72" s="64">
        <f>SUM('Таблица №8'!G79)</f>
        <v>0</v>
      </c>
      <c r="F72" s="64">
        <f>SUM('Таблица №8'!H79)</f>
        <v>10</v>
      </c>
      <c r="G72" s="64">
        <f>SUM('Таблица №8'!I79)</f>
        <v>0</v>
      </c>
      <c r="H72" s="64">
        <f>SUM('Таблица №8'!J79)</f>
        <v>0</v>
      </c>
    </row>
    <row r="73" spans="1:8" ht="12.75">
      <c r="A73" s="45" t="s">
        <v>96</v>
      </c>
      <c r="B73" s="35"/>
      <c r="C73" s="36"/>
      <c r="D73" s="69"/>
      <c r="E73" s="66">
        <f>SUM(E9+E11+E23+E27+E29+E43+E45+E47+E49+E51+E53+E57+E59+E66+E71+E37+E64+E39+E21)</f>
        <v>-1700</v>
      </c>
      <c r="F73" s="66">
        <f>SUM(F9+F11+F23+F27+F29+F43+F45+F47+F49+F51+F53+F57+F59+F66+F71+F37+F64+F39+F21)</f>
        <v>63225.583060000004</v>
      </c>
      <c r="G73" s="66">
        <f>SUM(G9+G11+G23+G27+G29+G43+G45+G47+G49+G51+G53+G57+G59+G66+G71+G37+G64+G39+G21)</f>
        <v>37565.84306</v>
      </c>
      <c r="H73" s="66">
        <f>SUM(H9+H11+H23+H27+H29+H43+H45+H47+H49+H51+H53+H57+H59+H66+H71+H37+H64+H39+H21)</f>
        <v>35640.54306</v>
      </c>
    </row>
    <row r="74" spans="4:6" ht="15">
      <c r="D74" s="14"/>
      <c r="F74" s="82"/>
    </row>
    <row r="75" ht="15">
      <c r="D75" s="14"/>
    </row>
    <row r="76" spans="1:8" s="11" customFormat="1" ht="15">
      <c r="A76" s="5"/>
      <c r="B76" s="9"/>
      <c r="C76" s="10"/>
      <c r="D76" s="14"/>
      <c r="F76" s="2"/>
      <c r="G76" s="2"/>
      <c r="H76" s="2"/>
    </row>
    <row r="77" spans="1:8" s="11" customFormat="1" ht="15">
      <c r="A77" s="5"/>
      <c r="B77" s="9"/>
      <c r="C77" s="10"/>
      <c r="D77" s="14"/>
      <c r="F77" s="2"/>
      <c r="G77" s="2"/>
      <c r="H77" s="2"/>
    </row>
    <row r="78" ht="15">
      <c r="D78" s="14"/>
    </row>
    <row r="79" ht="15">
      <c r="D79" s="14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9" sqref="H9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6.7109375" style="11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09" t="s">
        <v>346</v>
      </c>
      <c r="D1" s="109"/>
      <c r="E1" s="109"/>
      <c r="F1" s="109"/>
      <c r="G1" s="109"/>
      <c r="H1" s="109"/>
    </row>
    <row r="2" spans="3:8" ht="16.5">
      <c r="C2" s="109" t="s">
        <v>120</v>
      </c>
      <c r="D2" s="109"/>
      <c r="E2" s="109"/>
      <c r="F2" s="109"/>
      <c r="G2" s="109"/>
      <c r="H2" s="109"/>
    </row>
    <row r="3" spans="3:8" ht="16.5">
      <c r="C3" s="109" t="s">
        <v>121</v>
      </c>
      <c r="D3" s="109"/>
      <c r="E3" s="109"/>
      <c r="F3" s="109"/>
      <c r="G3" s="109"/>
      <c r="H3" s="109"/>
    </row>
    <row r="4" spans="1:8" ht="21.75" customHeight="1">
      <c r="A4" s="6"/>
      <c r="B4" s="1"/>
      <c r="C4" s="109" t="s">
        <v>147</v>
      </c>
      <c r="D4" s="109"/>
      <c r="E4" s="109"/>
      <c r="F4" s="109"/>
      <c r="G4" s="109"/>
      <c r="H4" s="109"/>
    </row>
    <row r="5" spans="1:8" ht="39.75" customHeight="1">
      <c r="A5" s="107" t="s">
        <v>328</v>
      </c>
      <c r="B5" s="107"/>
      <c r="C5" s="107"/>
      <c r="D5" s="107"/>
      <c r="E5" s="107"/>
      <c r="F5" s="107"/>
      <c r="G5" s="107"/>
      <c r="H5" s="107"/>
    </row>
    <row r="6" spans="1:5" ht="12.75" hidden="1">
      <c r="A6" s="26"/>
      <c r="B6" s="27"/>
      <c r="C6" s="28"/>
      <c r="D6" s="30"/>
      <c r="E6" s="29"/>
    </row>
    <row r="7" spans="1:8" ht="12.75">
      <c r="A7" s="26"/>
      <c r="B7" s="27"/>
      <c r="C7" s="28"/>
      <c r="D7" s="30"/>
      <c r="E7" s="112"/>
      <c r="F7" s="112"/>
      <c r="G7" s="112"/>
      <c r="H7" s="80" t="s">
        <v>273</v>
      </c>
    </row>
    <row r="8" spans="1:8" ht="81" customHeight="1">
      <c r="A8" s="34" t="s">
        <v>1</v>
      </c>
      <c r="B8" s="91" t="s">
        <v>321</v>
      </c>
      <c r="C8" s="83" t="s">
        <v>8</v>
      </c>
      <c r="D8" s="90" t="s">
        <v>162</v>
      </c>
      <c r="E8" s="71" t="s">
        <v>324</v>
      </c>
      <c r="F8" s="31" t="s">
        <v>283</v>
      </c>
      <c r="G8" s="31" t="s">
        <v>308</v>
      </c>
      <c r="H8" s="31" t="s">
        <v>325</v>
      </c>
    </row>
    <row r="9" spans="1:8" ht="51" customHeight="1" outlineLevel="5">
      <c r="A9" s="46" t="str">
        <f>'Таблица №8'!A80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-1500</v>
      </c>
      <c r="F9" s="66">
        <f>SUM(F10)</f>
        <v>34020</v>
      </c>
      <c r="G9" s="66">
        <f>SUM(G10)</f>
        <v>6850</v>
      </c>
      <c r="H9" s="66">
        <f>SUM(H10)</f>
        <v>4620</v>
      </c>
    </row>
    <row r="10" spans="1:8" ht="24.75" customHeight="1" outlineLevel="2">
      <c r="A10" s="45" t="str">
        <f>'Таблица №8'!A81</f>
        <v>Предоставление субсидий бюджетным, автономным учреждениям и иным некоммерческим организациям</v>
      </c>
      <c r="B10" s="35" t="s">
        <v>14</v>
      </c>
      <c r="C10" s="35" t="s">
        <v>9</v>
      </c>
      <c r="D10" s="35" t="s">
        <v>168</v>
      </c>
      <c r="E10" s="64">
        <f>SUM('Таблица №8'!G80+'Таблица №8'!G143)</f>
        <v>-1500</v>
      </c>
      <c r="F10" s="64">
        <f>SUM('Таблица №8'!H80+'Таблица №8'!H143)</f>
        <v>34020</v>
      </c>
      <c r="G10" s="64">
        <f>SUM('Таблица №8'!I80+'Таблица №8'!I143)</f>
        <v>6850</v>
      </c>
      <c r="H10" s="64">
        <f>SUM('Таблица №8'!J80+'Таблица №8'!J143)</f>
        <v>4620</v>
      </c>
    </row>
    <row r="11" spans="1:8" ht="35.25" customHeight="1" outlineLevel="1">
      <c r="A11" s="46" t="str">
        <f>'Таблица №8'!A168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'Таблица №8'!D168</f>
        <v>52</v>
      </c>
      <c r="C11" s="65">
        <f>'Таблица №8'!E168</f>
        <v>0</v>
      </c>
      <c r="D11" s="65"/>
      <c r="E11" s="66">
        <f>SUM(E12)</f>
        <v>0</v>
      </c>
      <c r="F11" s="66">
        <f>SUM(F12)</f>
        <v>26704.399999999998</v>
      </c>
      <c r="G11" s="66">
        <f>SUM(G12)</f>
        <v>26704.399999999998</v>
      </c>
      <c r="H11" s="66">
        <f>SUM(H12)</f>
        <v>26704.399999999998</v>
      </c>
    </row>
    <row r="12" spans="1:8" ht="27.75" customHeight="1" outlineLevel="1">
      <c r="A12" s="45" t="str">
        <f>'Таблица №8'!A169</f>
        <v>Предоставление субсидий бюджетным, автономным учреждениям и иным некоммерческим организациям</v>
      </c>
      <c r="B12" s="35" t="str">
        <f>'Таблица №8'!D169</f>
        <v>52</v>
      </c>
      <c r="C12" s="35">
        <f>'Таблица №8'!E169</f>
        <v>0</v>
      </c>
      <c r="D12" s="35" t="s">
        <v>168</v>
      </c>
      <c r="E12" s="64">
        <f>SUM('Таблица №8'!G168)</f>
        <v>0</v>
      </c>
      <c r="F12" s="64">
        <f>SUM('Таблица №8'!H168)</f>
        <v>26704.399999999998</v>
      </c>
      <c r="G12" s="64">
        <f>SUM('Таблица №8'!I168)</f>
        <v>26704.399999999998</v>
      </c>
      <c r="H12" s="64">
        <f>SUM('Таблица №8'!J168)</f>
        <v>26704.399999999998</v>
      </c>
    </row>
    <row r="13" spans="1:8" ht="36" outlineLevel="5">
      <c r="A13" s="46" t="str">
        <f>'Таблица №8'!A197</f>
        <v>Муниципальная программа "Развитие образования детей на территории Алексеевского муниципального района на 2023-2025 годы"</v>
      </c>
      <c r="B13" s="65" t="str">
        <f>'Таблица №8'!D197</f>
        <v>53</v>
      </c>
      <c r="C13" s="65">
        <f>'Таблица №8'!E197</f>
        <v>0</v>
      </c>
      <c r="D13" s="65"/>
      <c r="E13" s="66">
        <f>SUM(E14+E16+E21)</f>
        <v>-100</v>
      </c>
      <c r="F13" s="66">
        <f>SUM(F14+F16+F21)</f>
        <v>228910.80000000002</v>
      </c>
      <c r="G13" s="66">
        <f>SUM(G14+G16+G21)</f>
        <v>198065.09999999995</v>
      </c>
      <c r="H13" s="66">
        <f>SUM(H14+H16+H21)</f>
        <v>204019.89999999997</v>
      </c>
    </row>
    <row r="14" spans="1:8" ht="13.5" customHeight="1" outlineLevel="5">
      <c r="A14" s="46" t="str">
        <f>'Таблица №8'!A175</f>
        <v>Подпрограмма "Развитие дошкольного образования детей"</v>
      </c>
      <c r="B14" s="65" t="str">
        <f>'Таблица №8'!D198</f>
        <v>53</v>
      </c>
      <c r="C14" s="65" t="s">
        <v>174</v>
      </c>
      <c r="D14" s="65"/>
      <c r="E14" s="66">
        <f>SUM(E15)</f>
        <v>0</v>
      </c>
      <c r="F14" s="66">
        <f>SUM(F15)</f>
        <v>12676.3</v>
      </c>
      <c r="G14" s="66">
        <f>SUM(G15)</f>
        <v>12676.3</v>
      </c>
      <c r="H14" s="66">
        <f>SUM(H15)</f>
        <v>12676.3</v>
      </c>
    </row>
    <row r="15" spans="1:8" ht="24" outlineLevel="5">
      <c r="A15" s="45" t="str">
        <f>'Таблица №8'!A178</f>
        <v>Предоставление субсидий бюджетным, автономным учреждениям и иным некоммерческим организациям</v>
      </c>
      <c r="B15" s="35" t="s">
        <v>20</v>
      </c>
      <c r="C15" s="35" t="s">
        <v>174</v>
      </c>
      <c r="D15" s="35" t="s">
        <v>9</v>
      </c>
      <c r="E15" s="64">
        <f>SUM('Таблица №8'!G174)</f>
        <v>0</v>
      </c>
      <c r="F15" s="64">
        <f>SUM('Таблица №8'!H174)</f>
        <v>12676.3</v>
      </c>
      <c r="G15" s="64">
        <f>SUM('Таблица №8'!I174)</f>
        <v>12676.3</v>
      </c>
      <c r="H15" s="64">
        <f>SUM('Таблица №8'!J174)</f>
        <v>12676.3</v>
      </c>
    </row>
    <row r="16" spans="1:8" ht="15" customHeight="1" outlineLevel="5">
      <c r="A16" s="46" t="str">
        <f>'Таблица №8'!A198</f>
        <v>Подпрограмма "Развитие общего образования детей"</v>
      </c>
      <c r="B16" s="65" t="s">
        <v>20</v>
      </c>
      <c r="C16" s="65" t="s">
        <v>175</v>
      </c>
      <c r="D16" s="65"/>
      <c r="E16" s="66">
        <f>SUM(E17:E20)</f>
        <v>0</v>
      </c>
      <c r="F16" s="66">
        <f>SUM(F17:F20)</f>
        <v>206034.50000000003</v>
      </c>
      <c r="G16" s="66">
        <f>SUM(G17:G20)</f>
        <v>175088.79999999996</v>
      </c>
      <c r="H16" s="66">
        <f>SUM(H17:H20)</f>
        <v>181043.59999999998</v>
      </c>
    </row>
    <row r="17" spans="1:8" ht="49.5" customHeight="1" outlineLevel="5">
      <c r="A17" s="45" t="str">
        <f>'Таблица №8'!A200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5" t="s">
        <v>20</v>
      </c>
      <c r="C17" s="35" t="s">
        <v>175</v>
      </c>
      <c r="D17" s="35" t="s">
        <v>166</v>
      </c>
      <c r="E17" s="64">
        <f>SUM('Таблица №8'!G200+'Таблица №8'!G207+'Таблица №8'!G208+'Таблица №8'!G209)</f>
        <v>38.5901</v>
      </c>
      <c r="F17" s="64">
        <f>SUM('Таблица №8'!H200+'Таблица №8'!H207+'Таблица №8'!H208+'Таблица №8'!H209)</f>
        <v>5485.8901000000005</v>
      </c>
      <c r="G17" s="64">
        <f>SUM('Таблица №8'!I200+'Таблица №8'!I207+'Таблица №8'!I208+'Таблица №8'!I209)</f>
        <v>5447.3</v>
      </c>
      <c r="H17" s="64">
        <f>SUM('Таблица №8'!J200+'Таблица №8'!J207+'Таблица №8'!J208+'Таблица №8'!J209)</f>
        <v>5447.3</v>
      </c>
    </row>
    <row r="18" spans="1:8" ht="26.25" customHeight="1" outlineLevel="5">
      <c r="A18" s="45" t="str">
        <f>'Таблица №8'!A201</f>
        <v>Закупка товаров, работ и услуг для государственных (муниципальных) нужд</v>
      </c>
      <c r="B18" s="35" t="s">
        <v>20</v>
      </c>
      <c r="C18" s="35" t="s">
        <v>175</v>
      </c>
      <c r="D18" s="35" t="s">
        <v>145</v>
      </c>
      <c r="E18" s="64">
        <f>SUM('Таблица №8'!G201+'Таблица №8'!G210+'Таблица №8'!G211+'Таблица №8'!G212+'Таблица №8'!G202)</f>
        <v>0</v>
      </c>
      <c r="F18" s="64">
        <f>SUM('Таблица №8'!H201+'Таблица №8'!H210+'Таблица №8'!H211+'Таблица №8'!H212+'Таблица №8'!H202)</f>
        <v>724.6</v>
      </c>
      <c r="G18" s="64">
        <f>SUM('Таблица №8'!I201+'Таблица №8'!I210+'Таблица №8'!I211+'Таблица №8'!I212+'Таблица №8'!I202)</f>
        <v>724.6</v>
      </c>
      <c r="H18" s="64">
        <f>SUM('Таблица №8'!J201+'Таблица №8'!J210+'Таблица №8'!J211+'Таблица №8'!J212+'Таблица №8'!J202)</f>
        <v>724.6</v>
      </c>
    </row>
    <row r="19" spans="1:8" ht="12.75" customHeight="1" outlineLevel="5">
      <c r="A19" s="45" t="str">
        <f>'Таблица №8'!A203</f>
        <v>Иные бюджетные ассигнования</v>
      </c>
      <c r="B19" s="35" t="s">
        <v>20</v>
      </c>
      <c r="C19" s="35" t="s">
        <v>175</v>
      </c>
      <c r="D19" s="35" t="s">
        <v>167</v>
      </c>
      <c r="E19" s="64">
        <f>SUM('Таблица №8'!G203)</f>
        <v>0</v>
      </c>
      <c r="F19" s="64">
        <f>SUM('Таблица №8'!H203)</f>
        <v>30</v>
      </c>
      <c r="G19" s="64">
        <f>SUM('Таблица №8'!I203)</f>
        <v>30</v>
      </c>
      <c r="H19" s="64">
        <f>SUM('Таблица №8'!J203)</f>
        <v>30</v>
      </c>
    </row>
    <row r="20" spans="1:8" ht="26.25" customHeight="1" outlineLevel="5">
      <c r="A20" s="45" t="str">
        <f>'Таблица №8'!A204</f>
        <v>Предоставление субсидий бюджетным, автономным учреждениям и иным некоммерческим организациям</v>
      </c>
      <c r="B20" s="35" t="s">
        <v>20</v>
      </c>
      <c r="C20" s="35" t="s">
        <v>175</v>
      </c>
      <c r="D20" s="35" t="s">
        <v>168</v>
      </c>
      <c r="E20" s="64">
        <f>SUM('Таблица №8'!G204+'Таблица №8'!G214+'Таблица №8'!G215+'Таблица №8'!G217+'Таблица №8'!G218+'Таблица №8'!G216+'Таблица №8'!G213+'Таблица №8'!G205)</f>
        <v>-38.5901</v>
      </c>
      <c r="F20" s="64">
        <f>SUM('Таблица №8'!H204+'Таблица №8'!H214+'Таблица №8'!H215+'Таблица №8'!H217+'Таблица №8'!H218+'Таблица №8'!H216+'Таблица №8'!H213+'Таблица №8'!H205)</f>
        <v>199794.00990000003</v>
      </c>
      <c r="G20" s="64">
        <f>SUM('Таблица №8'!I204+'Таблица №8'!I214+'Таблица №8'!I215+'Таблица №8'!I217+'Таблица №8'!I218+'Таблица №8'!I216+'Таблица №8'!I213+'Таблица №8'!I205)</f>
        <v>168886.89999999997</v>
      </c>
      <c r="H20" s="64">
        <f>SUM('Таблица №8'!J204+'Таблица №8'!J214+'Таблица №8'!J215+'Таблица №8'!J217+'Таблица №8'!J218+'Таблица №8'!J216+'Таблица №8'!J213+'Таблица №8'!J205)</f>
        <v>174841.69999999998</v>
      </c>
    </row>
    <row r="21" spans="1:8" ht="18.75" customHeight="1" outlineLevel="3">
      <c r="A21" s="46" t="str">
        <f>'Таблица №8'!A224</f>
        <v>Подпрограмма "Развитие дополнительного образования детей"</v>
      </c>
      <c r="B21" s="65" t="str">
        <f>'Таблица №8'!D223</f>
        <v>53</v>
      </c>
      <c r="C21" s="65" t="s">
        <v>176</v>
      </c>
      <c r="D21" s="65"/>
      <c r="E21" s="66">
        <f>SUM(E22:E23)</f>
        <v>-100</v>
      </c>
      <c r="F21" s="66">
        <f>SUM(F22:F23)</f>
        <v>10200</v>
      </c>
      <c r="G21" s="66">
        <f>SUM(G22:G23)</f>
        <v>10300</v>
      </c>
      <c r="H21" s="66">
        <f>SUM(H22:H23)</f>
        <v>10300</v>
      </c>
    </row>
    <row r="22" spans="1:8" ht="24.75" customHeight="1" outlineLevel="3">
      <c r="A22" s="45" t="str">
        <f>'Таблица №8'!A225</f>
        <v>Предоставление субсидий бюджетным, автономным учреждениям и иным некоммерческим организациям (ДШИ)</v>
      </c>
      <c r="B22" s="35" t="str">
        <f>'Таблица №8'!D225</f>
        <v>53</v>
      </c>
      <c r="C22" s="35">
        <f>'Таблица №8'!E225</f>
        <v>3</v>
      </c>
      <c r="D22" s="38">
        <f>'Таблица №8'!F225</f>
        <v>600</v>
      </c>
      <c r="E22" s="64">
        <f>'Таблица №8'!G225</f>
        <v>-100</v>
      </c>
      <c r="F22" s="64">
        <f>'Таблица №8'!H225</f>
        <v>5900</v>
      </c>
      <c r="G22" s="64">
        <f>'Таблица №8'!I225</f>
        <v>6000</v>
      </c>
      <c r="H22" s="64">
        <f>'Таблица №8'!J225</f>
        <v>6000</v>
      </c>
    </row>
    <row r="23" spans="1:8" ht="23.25" customHeight="1" outlineLevel="3">
      <c r="A23" s="45" t="str">
        <f>'Таблица №8'!A226</f>
        <v>Предоставление субсидий бюджетным, автономным учреждениям и иным некоммерческим организациям (ДЮСШ)</v>
      </c>
      <c r="B23" s="35" t="str">
        <f>'Таблица №8'!D226</f>
        <v>53</v>
      </c>
      <c r="C23" s="35">
        <f>'Таблица №8'!E226</f>
        <v>3</v>
      </c>
      <c r="D23" s="38">
        <f>'Таблица №8'!F226</f>
        <v>600</v>
      </c>
      <c r="E23" s="64">
        <f>'Таблица №8'!G226</f>
        <v>0</v>
      </c>
      <c r="F23" s="64">
        <f>'Таблица №8'!H226</f>
        <v>4300</v>
      </c>
      <c r="G23" s="64">
        <f>'Таблица №8'!I226</f>
        <v>4300</v>
      </c>
      <c r="H23" s="64">
        <f>'Таблица №8'!J226</f>
        <v>4300</v>
      </c>
    </row>
    <row r="24" spans="1:8" ht="36" outlineLevel="3">
      <c r="A24" s="47" t="str">
        <f>'Таблица №8'!A238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'Таблица №8'!D238</f>
        <v>56</v>
      </c>
      <c r="C24" s="65">
        <f>'Таблица №8'!E238</f>
        <v>0</v>
      </c>
      <c r="D24" s="65"/>
      <c r="E24" s="66">
        <f>SUM(E25)</f>
        <v>-200</v>
      </c>
      <c r="F24" s="66">
        <f>SUM(F25)</f>
        <v>4900</v>
      </c>
      <c r="G24" s="66">
        <f>SUM(G25)</f>
        <v>5100</v>
      </c>
      <c r="H24" s="66">
        <f>SUM(H25)</f>
        <v>5100</v>
      </c>
    </row>
    <row r="25" spans="1:8" ht="24" outlineLevel="3">
      <c r="A25" s="43" t="str">
        <f>'Таблица №8'!A239</f>
        <v>Предоставление субсидий бюджетным, автономным учреждениям и иным некоммерческим организациям</v>
      </c>
      <c r="B25" s="35" t="str">
        <f>'Таблица №8'!D239</f>
        <v>56</v>
      </c>
      <c r="C25" s="35">
        <f>'Таблица №8'!E239</f>
        <v>0</v>
      </c>
      <c r="D25" s="35">
        <f>'Таблица №8'!F239</f>
        <v>600</v>
      </c>
      <c r="E25" s="64">
        <f>SUM('Таблица №8'!G238)</f>
        <v>-200</v>
      </c>
      <c r="F25" s="64">
        <f>SUM('Таблица №8'!H238)</f>
        <v>4900</v>
      </c>
      <c r="G25" s="64">
        <f>SUM('Таблица №8'!I238)</f>
        <v>5100</v>
      </c>
      <c r="H25" s="64">
        <f>SUM('Таблица №8'!J238)</f>
        <v>5100</v>
      </c>
    </row>
    <row r="26" spans="1:8" ht="48" outlineLevel="3">
      <c r="A26" s="47" t="str">
        <f>'Таблица №8'!A247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'Таблица №8'!D247</f>
        <v>58</v>
      </c>
      <c r="C26" s="65">
        <f>'Таблица №8'!E247</f>
        <v>0</v>
      </c>
      <c r="D26" s="65"/>
      <c r="E26" s="66">
        <f>SUM(E27:E29)</f>
        <v>0</v>
      </c>
      <c r="F26" s="66">
        <f>SUM(F27:F29)</f>
        <v>1650</v>
      </c>
      <c r="G26" s="66">
        <f>SUM(G27:G29)</f>
        <v>1650</v>
      </c>
      <c r="H26" s="66">
        <f>SUM(H27:H29)</f>
        <v>1650</v>
      </c>
    </row>
    <row r="27" spans="1:8" ht="48" outlineLevel="3">
      <c r="A27" s="43" t="str">
        <f>'Таблица №8'!A248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5" t="s">
        <v>22</v>
      </c>
      <c r="C27" s="35" t="s">
        <v>9</v>
      </c>
      <c r="D27" s="35" t="s">
        <v>166</v>
      </c>
      <c r="E27" s="64">
        <f>SUM('Таблица №8'!G248)</f>
        <v>0</v>
      </c>
      <c r="F27" s="64">
        <f>SUM('Таблица №8'!H248)</f>
        <v>1600</v>
      </c>
      <c r="G27" s="64">
        <f>SUM('Таблица №8'!I248)</f>
        <v>1600</v>
      </c>
      <c r="H27" s="64">
        <f>SUM('Таблица №8'!J248)</f>
        <v>1600</v>
      </c>
    </row>
    <row r="28" spans="1:8" ht="24" outlineLevel="3">
      <c r="A28" s="43" t="str">
        <f>'Таблица №8'!A249</f>
        <v>Закупка товаров, работ и услуг для государственных (муниципальных) нужд</v>
      </c>
      <c r="B28" s="35" t="s">
        <v>22</v>
      </c>
      <c r="C28" s="35" t="s">
        <v>9</v>
      </c>
      <c r="D28" s="35" t="s">
        <v>145</v>
      </c>
      <c r="E28" s="64">
        <f>SUM('Таблица №8'!G249)</f>
        <v>0</v>
      </c>
      <c r="F28" s="64">
        <f>SUM('Таблица №8'!H249)</f>
        <v>50</v>
      </c>
      <c r="G28" s="64">
        <f>SUM('Таблица №8'!I249)</f>
        <v>50</v>
      </c>
      <c r="H28" s="64">
        <f>SUM('Таблица №8'!J249)</f>
        <v>50</v>
      </c>
    </row>
    <row r="29" spans="1:8" ht="12.75" outlineLevel="3">
      <c r="A29" s="43" t="str">
        <f>'Таблица №8'!A250</f>
        <v>Иные бюджетные ассигнования</v>
      </c>
      <c r="B29" s="35" t="s">
        <v>22</v>
      </c>
      <c r="C29" s="35" t="s">
        <v>9</v>
      </c>
      <c r="D29" s="35" t="s">
        <v>167</v>
      </c>
      <c r="E29" s="64">
        <f>SUM('Таблица №8'!G250)</f>
        <v>0</v>
      </c>
      <c r="F29" s="64">
        <f>SUM('Таблица №8'!H250)</f>
        <v>0</v>
      </c>
      <c r="G29" s="64">
        <f>SUM('Таблица №8'!I250)</f>
        <v>0</v>
      </c>
      <c r="H29" s="64">
        <f>SUM('Таблица №8'!J250)</f>
        <v>0</v>
      </c>
    </row>
    <row r="30" spans="1:8" ht="36" outlineLevel="5">
      <c r="A30" s="47" t="str">
        <f>'Таблица №8'!A262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'Таблица №8'!D262</f>
        <v>59</v>
      </c>
      <c r="C30" s="65">
        <f>'Таблица №8'!E262</f>
        <v>0</v>
      </c>
      <c r="D30" s="65"/>
      <c r="E30" s="66">
        <f>SUM(E31)</f>
        <v>0</v>
      </c>
      <c r="F30" s="66">
        <f>SUM(F31)</f>
        <v>12300</v>
      </c>
      <c r="G30" s="66">
        <f>SUM(G31)</f>
        <v>12300</v>
      </c>
      <c r="H30" s="66">
        <f>SUM(H31)</f>
        <v>12300</v>
      </c>
    </row>
    <row r="31" spans="1:8" ht="24" outlineLevel="5">
      <c r="A31" s="43" t="str">
        <f>'Таблица №8'!A264</f>
        <v>Предоставление субсидий бюджетным, автономным учреждениям и иным некоммерческим организациям</v>
      </c>
      <c r="B31" s="35" t="s">
        <v>23</v>
      </c>
      <c r="C31" s="35" t="s">
        <v>9</v>
      </c>
      <c r="D31" s="35" t="s">
        <v>168</v>
      </c>
      <c r="E31" s="64">
        <f>SUM('Таблица №8'!G262)</f>
        <v>0</v>
      </c>
      <c r="F31" s="64">
        <f>SUM('Таблица №8'!H262)</f>
        <v>12300</v>
      </c>
      <c r="G31" s="64">
        <f>SUM('Таблица №8'!I262)</f>
        <v>12300</v>
      </c>
      <c r="H31" s="64">
        <f>SUM('Таблица №8'!J262)</f>
        <v>12300</v>
      </c>
    </row>
    <row r="32" spans="1:8" ht="36">
      <c r="A32" s="46" t="str">
        <f>'Таблица №8'!A328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'Таблица №8'!D328</f>
        <v>61</v>
      </c>
      <c r="C32" s="65">
        <f>'Таблица №8'!E328</f>
        <v>0</v>
      </c>
      <c r="D32" s="65"/>
      <c r="E32" s="66">
        <f>SUM(E33)</f>
        <v>0</v>
      </c>
      <c r="F32" s="66">
        <f>SUM(F33)</f>
        <v>2271.5</v>
      </c>
      <c r="G32" s="66">
        <f>SUM(G33)</f>
        <v>2271.5</v>
      </c>
      <c r="H32" s="66">
        <f>SUM(H33)</f>
        <v>2271.5</v>
      </c>
    </row>
    <row r="33" spans="1:8" ht="24">
      <c r="A33" s="45" t="str">
        <f>'Таблица №8'!A329</f>
        <v>Предоставление субсидий бюджетным, автономным учреждениям и иным некоммерческим организациям</v>
      </c>
      <c r="B33" s="35" t="str">
        <f>'Таблица №8'!D329</f>
        <v>61</v>
      </c>
      <c r="C33" s="35">
        <f>'Таблица №8'!E329</f>
        <v>0</v>
      </c>
      <c r="D33" s="35">
        <f>'Таблица №8'!F329</f>
        <v>600</v>
      </c>
      <c r="E33" s="64">
        <f>'Таблица №8'!G328</f>
        <v>0</v>
      </c>
      <c r="F33" s="64">
        <f>'Таблица №8'!H328</f>
        <v>2271.5</v>
      </c>
      <c r="G33" s="64">
        <f>'Таблица №8'!I328</f>
        <v>2271.5</v>
      </c>
      <c r="H33" s="64">
        <f>'Таблица №8'!J328</f>
        <v>2271.5</v>
      </c>
    </row>
    <row r="34" spans="1:8" ht="12.75">
      <c r="A34" s="46" t="s">
        <v>96</v>
      </c>
      <c r="B34" s="65"/>
      <c r="C34" s="67"/>
      <c r="D34" s="68"/>
      <c r="E34" s="66">
        <f>SUM(E9+E11+E13+E24+E26+E30+E32)</f>
        <v>-1800</v>
      </c>
      <c r="F34" s="66">
        <f>SUM(F9+F11+F13+F24+F26+F30+F32)</f>
        <v>310756.7</v>
      </c>
      <c r="G34" s="66">
        <f>SUM(G9+G11+G13+G24+G26+G30+G32)</f>
        <v>252940.99999999994</v>
      </c>
      <c r="H34" s="66">
        <f>SUM(H9+H11+H13+H24+H26+H30+H32)</f>
        <v>256665.79999999996</v>
      </c>
    </row>
    <row r="35" spans="4:5" ht="15">
      <c r="D35" s="14"/>
      <c r="E35" s="21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8" s="11" customFormat="1" ht="15">
      <c r="A43" s="5"/>
      <c r="B43" s="9"/>
      <c r="C43" s="10"/>
      <c r="D43" s="14"/>
      <c r="F43" s="2"/>
      <c r="G43" s="2"/>
      <c r="H43" s="2"/>
    </row>
    <row r="44" spans="1:8" s="11" customFormat="1" ht="15">
      <c r="A44" s="5"/>
      <c r="B44" s="9"/>
      <c r="C44" s="10"/>
      <c r="D44" s="14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2022-11-03T08:27:23Z</cp:lastPrinted>
  <dcterms:created xsi:type="dcterms:W3CDTF">2002-03-11T10:22:12Z</dcterms:created>
  <dcterms:modified xsi:type="dcterms:W3CDTF">2023-04-11T11:05:40Z</dcterms:modified>
  <cp:category/>
  <cp:version/>
  <cp:contentType/>
  <cp:contentStatus/>
</cp:coreProperties>
</file>